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03_GoogleDrive_STAROSTA\ZASEDANI 2022-26\VZ_31_02_10_2025\6. Bezpečný pohyb po Litni Dodatek č. 2\"/>
    </mc:Choice>
  </mc:AlternateContent>
  <xr:revisionPtr revIDLastSave="0" documentId="13_ncr:1_{CF757C7E-7931-4227-8919-BFD3CFE1B052}" xr6:coauthVersionLast="47" xr6:coauthVersionMax="47" xr10:uidLastSave="{00000000-0000-0000-0000-000000000000}"/>
  <bookViews>
    <workbookView xWindow="-120" yWindow="-120" windowWidth="38640" windowHeight="15840" tabRatio="500" xr2:uid="{00000000-000D-0000-FFFF-FFFF00000000}"/>
  </bookViews>
  <sheets>
    <sheet name="Rekapitulace" sheetId="1" r:id="rId1"/>
    <sheet name="Nádražní způsobilé" sheetId="2" r:id="rId2"/>
    <sheet name="Nádražní nezpůsobilé" sheetId="3" r:id="rId3"/>
    <sheet name="dlouhá Způsobilé" sheetId="4" r:id="rId4"/>
    <sheet name="Dlouhá nezpůsobilé" sheetId="5" r:id="rId5"/>
    <sheet name="vp překop" sheetId="6" r:id="rId6"/>
    <sheet name="pš propojení šachet" sheetId="7" r:id="rId7"/>
    <sheet name="ž žlaby " sheetId="8" r:id="rId8"/>
    <sheet name="prodloužení chodníku" sheetId="9" r:id="rId9"/>
  </sheets>
  <externalReferences>
    <externalReference r:id="rId10"/>
    <externalReference r:id="rId11"/>
    <externalReference r:id="rId12"/>
    <externalReference r:id="rId13"/>
  </externalReferences>
  <definedNames>
    <definedName name="_xlnm.Print_Area" localSheetId="8">'prodloužení chodníku'!$C$107:$J$154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S90" i="2"/>
  <c r="C39" i="1"/>
  <c r="I15" i="1"/>
  <c r="I9" i="1"/>
  <c r="C31" i="1"/>
  <c r="G15" i="1"/>
  <c r="G21" i="1"/>
  <c r="C35" i="1"/>
  <c r="AC184" i="5"/>
  <c r="AC111" i="5"/>
  <c r="AC294" i="5"/>
  <c r="AC264" i="5"/>
  <c r="AC210" i="5"/>
  <c r="S206" i="4"/>
  <c r="S133" i="4"/>
  <c r="S72" i="4"/>
  <c r="S4" i="4"/>
  <c r="S3" i="4" s="1"/>
  <c r="G14" i="1" s="1"/>
  <c r="S103" i="4"/>
  <c r="V3" i="4"/>
  <c r="U3" i="4"/>
  <c r="T3" i="4"/>
  <c r="F37" i="1"/>
  <c r="F38" i="1"/>
  <c r="D28" i="1"/>
  <c r="D29" i="1"/>
  <c r="C37" i="1" s="1"/>
  <c r="G20" i="1"/>
  <c r="S214" i="4"/>
  <c r="AC88" i="5"/>
  <c r="C34" i="1"/>
  <c r="AC87" i="5" l="1"/>
  <c r="G19" i="1" s="1"/>
  <c r="Y87" i="5" l="1"/>
  <c r="K4" i="4"/>
  <c r="N210" i="5"/>
  <c r="N88" i="5"/>
  <c r="Z397" i="5" l="1"/>
  <c r="Z393" i="5"/>
  <c r="Z386" i="5"/>
  <c r="AB190" i="5"/>
  <c r="C36" i="1" l="1"/>
  <c r="S224" i="4"/>
  <c r="S221" i="4"/>
  <c r="S215" i="4"/>
  <c r="S210" i="4"/>
  <c r="S202" i="4"/>
  <c r="S198" i="4"/>
  <c r="S190" i="4"/>
  <c r="S186" i="4"/>
  <c r="S179" i="4"/>
  <c r="S175" i="4"/>
  <c r="S170" i="4"/>
  <c r="S163" i="4"/>
  <c r="S156" i="4"/>
  <c r="S147" i="4"/>
  <c r="S128" i="4"/>
  <c r="S123" i="4"/>
  <c r="S121" i="4"/>
  <c r="S119" i="4"/>
  <c r="S114" i="4"/>
  <c r="S108" i="4"/>
  <c r="S104" i="4"/>
  <c r="S90" i="4"/>
  <c r="S87" i="4"/>
  <c r="S80" i="4"/>
  <c r="S73" i="4"/>
  <c r="S67" i="4"/>
  <c r="S61" i="4"/>
  <c r="S58" i="4"/>
  <c r="S53" i="4"/>
  <c r="S28" i="4"/>
  <c r="S23" i="4"/>
  <c r="S47" i="4"/>
  <c r="S37" i="4"/>
  <c r="S42" i="4"/>
  <c r="S32" i="4"/>
  <c r="S17" i="4"/>
  <c r="AC298" i="5" l="1"/>
  <c r="AC295" i="5"/>
  <c r="AC290" i="5"/>
  <c r="AC286" i="5"/>
  <c r="AC282" i="5"/>
  <c r="AC276" i="5"/>
  <c r="AC258" i="5"/>
  <c r="AC253" i="5"/>
  <c r="AC248" i="5"/>
  <c r="F39" i="1" s="1"/>
  <c r="AC242" i="5"/>
  <c r="AC239" i="5"/>
  <c r="AC234" i="5"/>
  <c r="AC232" i="5"/>
  <c r="AC230" i="5"/>
  <c r="AC228" i="5"/>
  <c r="AC222" i="5"/>
  <c r="AC220" i="5"/>
  <c r="AC211" i="5"/>
  <c r="AC205" i="5"/>
  <c r="AC200" i="5"/>
  <c r="AC193" i="5"/>
  <c r="AC190" i="5"/>
  <c r="AC178" i="5"/>
  <c r="AC172" i="5"/>
  <c r="AC166" i="5"/>
  <c r="AC160" i="5"/>
  <c r="AC154" i="5"/>
  <c r="AC148" i="5"/>
  <c r="AC142" i="5"/>
  <c r="AC136" i="5"/>
  <c r="AC125" i="5"/>
  <c r="AC119" i="5"/>
  <c r="AC112" i="5"/>
  <c r="AC106" i="5"/>
  <c r="AC100" i="5"/>
  <c r="AC95" i="5"/>
  <c r="AB286" i="5"/>
  <c r="S5" i="4"/>
  <c r="S11" i="4"/>
  <c r="S97" i="4"/>
  <c r="S100" i="4"/>
  <c r="S134" i="4"/>
  <c r="S139" i="4"/>
  <c r="S142" i="4"/>
  <c r="S150" i="4"/>
  <c r="S207" i="4"/>
  <c r="S52" i="4"/>
  <c r="BK153" i="9" l="1"/>
  <c r="N153" i="9"/>
  <c r="BI153" i="9" s="1"/>
  <c r="BK152" i="9"/>
  <c r="BI152" i="9"/>
  <c r="BG152" i="9"/>
  <c r="BF152" i="9"/>
  <c r="N152" i="9"/>
  <c r="BE152" i="9" s="1"/>
  <c r="J152" i="9"/>
  <c r="BK150" i="9"/>
  <c r="BI150" i="9"/>
  <c r="BH150" i="9"/>
  <c r="BE150" i="9"/>
  <c r="N150" i="9"/>
  <c r="BF150" i="9" s="1"/>
  <c r="J150" i="9"/>
  <c r="BK148" i="9"/>
  <c r="BK147" i="9" s="1"/>
  <c r="J147" i="9" s="1"/>
  <c r="J100" i="9" s="1"/>
  <c r="N148" i="9"/>
  <c r="J148" i="9"/>
  <c r="BK146" i="9"/>
  <c r="BE146" i="9"/>
  <c r="N146" i="9"/>
  <c r="BH146" i="9" s="1"/>
  <c r="L146" i="9"/>
  <c r="J146" i="9"/>
  <c r="BK144" i="9"/>
  <c r="N144" i="9"/>
  <c r="J144" i="9"/>
  <c r="BK142" i="9"/>
  <c r="N142" i="9"/>
  <c r="J142" i="9"/>
  <c r="BK141" i="9"/>
  <c r="N141" i="9"/>
  <c r="BG141" i="9" s="1"/>
  <c r="J141" i="9"/>
  <c r="BK140" i="9"/>
  <c r="N140" i="9"/>
  <c r="J140" i="9"/>
  <c r="BK138" i="9"/>
  <c r="N138" i="9"/>
  <c r="BE138" i="9" s="1"/>
  <c r="J138" i="9"/>
  <c r="BK136" i="9"/>
  <c r="L136" i="9"/>
  <c r="N136" i="9" s="1"/>
  <c r="J136" i="9"/>
  <c r="BK134" i="9"/>
  <c r="N134" i="9"/>
  <c r="BG134" i="9" s="1"/>
  <c r="L134" i="9"/>
  <c r="J134" i="9"/>
  <c r="BK131" i="9"/>
  <c r="BH131" i="9"/>
  <c r="BG131" i="9"/>
  <c r="N131" i="9"/>
  <c r="BI131" i="9" s="1"/>
  <c r="L131" i="9"/>
  <c r="J131" i="9"/>
  <c r="BK129" i="9"/>
  <c r="L129" i="9"/>
  <c r="N129" i="9" s="1"/>
  <c r="J129" i="9"/>
  <c r="BK127" i="9"/>
  <c r="BI127" i="9"/>
  <c r="BG127" i="9"/>
  <c r="BF127" i="9"/>
  <c r="N127" i="9"/>
  <c r="BE127" i="9" s="1"/>
  <c r="L127" i="9"/>
  <c r="J127" i="9"/>
  <c r="BK125" i="9"/>
  <c r="BK122" i="9" s="1"/>
  <c r="L125" i="9"/>
  <c r="N125" i="9" s="1"/>
  <c r="J125" i="9"/>
  <c r="BK123" i="9"/>
  <c r="N123" i="9"/>
  <c r="BG123" i="9" s="1"/>
  <c r="L123" i="9"/>
  <c r="J123" i="9"/>
  <c r="F114" i="9"/>
  <c r="E112" i="9"/>
  <c r="F89" i="9"/>
  <c r="E87" i="9"/>
  <c r="J37" i="9"/>
  <c r="J36" i="9"/>
  <c r="J35" i="9"/>
  <c r="J24" i="9"/>
  <c r="E24" i="9"/>
  <c r="J92" i="9" s="1"/>
  <c r="J23" i="9"/>
  <c r="J21" i="9"/>
  <c r="E21" i="9"/>
  <c r="J116" i="9" s="1"/>
  <c r="J20" i="9"/>
  <c r="J18" i="9"/>
  <c r="E18" i="9"/>
  <c r="F117" i="9" s="1"/>
  <c r="J17" i="9"/>
  <c r="J15" i="9"/>
  <c r="E15" i="9"/>
  <c r="F116" i="9" s="1"/>
  <c r="J14" i="9"/>
  <c r="J12" i="9"/>
  <c r="J89" i="9" s="1"/>
  <c r="E7" i="9"/>
  <c r="E110" i="9" s="1"/>
  <c r="BK139" i="8"/>
  <c r="L139" i="8"/>
  <c r="N139" i="8" s="1"/>
  <c r="J139" i="8"/>
  <c r="BK137" i="8"/>
  <c r="BI137" i="8"/>
  <c r="BF137" i="8"/>
  <c r="N137" i="8"/>
  <c r="BH137" i="8" s="1"/>
  <c r="L137" i="8"/>
  <c r="J137" i="8"/>
  <c r="BK136" i="8"/>
  <c r="J136" i="8" s="1"/>
  <c r="J100" i="8" s="1"/>
  <c r="BK134" i="8"/>
  <c r="BK131" i="8" s="1"/>
  <c r="J131" i="8" s="1"/>
  <c r="J99" i="8" s="1"/>
  <c r="BE134" i="8"/>
  <c r="N134" i="8"/>
  <c r="BI134" i="8" s="1"/>
  <c r="L134" i="8"/>
  <c r="J134" i="8"/>
  <c r="BK132" i="8"/>
  <c r="L132" i="8"/>
  <c r="N132" i="8" s="1"/>
  <c r="J132" i="8"/>
  <c r="BK129" i="8"/>
  <c r="BK122" i="8" s="1"/>
  <c r="L129" i="8"/>
  <c r="N129" i="8" s="1"/>
  <c r="J129" i="8"/>
  <c r="BK126" i="8"/>
  <c r="L126" i="8"/>
  <c r="N126" i="8" s="1"/>
  <c r="J126" i="8"/>
  <c r="BK123" i="8"/>
  <c r="N123" i="8"/>
  <c r="BI123" i="8" s="1"/>
  <c r="L123" i="8"/>
  <c r="J123" i="8"/>
  <c r="F114" i="8"/>
  <c r="E112" i="8"/>
  <c r="F89" i="8"/>
  <c r="E87" i="8"/>
  <c r="J37" i="8"/>
  <c r="J36" i="8"/>
  <c r="J35" i="8"/>
  <c r="J24" i="8"/>
  <c r="E24" i="8"/>
  <c r="J117" i="8" s="1"/>
  <c r="J23" i="8"/>
  <c r="J21" i="8"/>
  <c r="E21" i="8"/>
  <c r="J91" i="8" s="1"/>
  <c r="J20" i="8"/>
  <c r="J18" i="8"/>
  <c r="E18" i="8"/>
  <c r="F117" i="8" s="1"/>
  <c r="J17" i="8"/>
  <c r="J15" i="8"/>
  <c r="E15" i="8"/>
  <c r="F91" i="8" s="1"/>
  <c r="J14" i="8"/>
  <c r="J12" i="8"/>
  <c r="J89" i="8" s="1"/>
  <c r="E7" i="8"/>
  <c r="E85" i="8" s="1"/>
  <c r="BK145" i="7"/>
  <c r="BI145" i="7"/>
  <c r="BH145" i="7"/>
  <c r="BG145" i="7"/>
  <c r="BF145" i="7"/>
  <c r="BE145" i="7"/>
  <c r="M145" i="7"/>
  <c r="L145" i="7"/>
  <c r="J145" i="7"/>
  <c r="BK143" i="7"/>
  <c r="BI143" i="7"/>
  <c r="BH143" i="7"/>
  <c r="BG143" i="7"/>
  <c r="BF143" i="7"/>
  <c r="BE143" i="7"/>
  <c r="L143" i="7"/>
  <c r="M143" i="7" s="1"/>
  <c r="J143" i="7"/>
  <c r="BK142" i="7"/>
  <c r="BI142" i="7"/>
  <c r="BH142" i="7"/>
  <c r="BG142" i="7"/>
  <c r="BF142" i="7"/>
  <c r="BE142" i="7"/>
  <c r="M142" i="7"/>
  <c r="L142" i="7"/>
  <c r="J142" i="7"/>
  <c r="BK140" i="7"/>
  <c r="BI140" i="7"/>
  <c r="BH140" i="7"/>
  <c r="BG140" i="7"/>
  <c r="BF140" i="7"/>
  <c r="BE140" i="7"/>
  <c r="L140" i="7"/>
  <c r="M140" i="7" s="1"/>
  <c r="J140" i="7"/>
  <c r="BK138" i="7"/>
  <c r="BI138" i="7"/>
  <c r="BH138" i="7"/>
  <c r="BG138" i="7"/>
  <c r="BF138" i="7"/>
  <c r="BE138" i="7"/>
  <c r="M138" i="7"/>
  <c r="L138" i="7"/>
  <c r="J138" i="7"/>
  <c r="BK136" i="7"/>
  <c r="BI136" i="7"/>
  <c r="BH136" i="7"/>
  <c r="BG136" i="7"/>
  <c r="BF136" i="7"/>
  <c r="BE136" i="7"/>
  <c r="L136" i="7"/>
  <c r="M136" i="7" s="1"/>
  <c r="M135" i="7" s="1"/>
  <c r="J136" i="7"/>
  <c r="BK135" i="7"/>
  <c r="J135" i="7"/>
  <c r="J99" i="7" s="1"/>
  <c r="BK132" i="7"/>
  <c r="BI132" i="7"/>
  <c r="BH132" i="7"/>
  <c r="BG132" i="7"/>
  <c r="BF132" i="7"/>
  <c r="BE132" i="7"/>
  <c r="L132" i="7"/>
  <c r="M132" i="7" s="1"/>
  <c r="J132" i="7"/>
  <c r="BK130" i="7"/>
  <c r="BI130" i="7"/>
  <c r="BH130" i="7"/>
  <c r="BG130" i="7"/>
  <c r="BF130" i="7"/>
  <c r="BE130" i="7"/>
  <c r="M130" i="7"/>
  <c r="L130" i="7"/>
  <c r="J130" i="7"/>
  <c r="BK127" i="7"/>
  <c r="BI127" i="7"/>
  <c r="BH127" i="7"/>
  <c r="BG127" i="7"/>
  <c r="BF127" i="7"/>
  <c r="BE127" i="7"/>
  <c r="J33" i="7" s="1"/>
  <c r="L127" i="7"/>
  <c r="M127" i="7" s="1"/>
  <c r="M123" i="7" s="1"/>
  <c r="M122" i="7" s="1"/>
  <c r="M121" i="7" s="1"/>
  <c r="J127" i="7"/>
  <c r="BK124" i="7"/>
  <c r="BI124" i="7"/>
  <c r="F37" i="7" s="1"/>
  <c r="BH124" i="7"/>
  <c r="BG124" i="7"/>
  <c r="BF124" i="7"/>
  <c r="J34" i="7" s="1"/>
  <c r="BE124" i="7"/>
  <c r="M124" i="7"/>
  <c r="L124" i="7"/>
  <c r="J124" i="7"/>
  <c r="BK123" i="7"/>
  <c r="J123" i="7" s="1"/>
  <c r="J98" i="7" s="1"/>
  <c r="BK122" i="7"/>
  <c r="J122" i="7" s="1"/>
  <c r="J117" i="7"/>
  <c r="F115" i="7"/>
  <c r="E113" i="7"/>
  <c r="J89" i="7"/>
  <c r="F89" i="7"/>
  <c r="E87" i="7"/>
  <c r="J37" i="7"/>
  <c r="J36" i="7"/>
  <c r="F36" i="7"/>
  <c r="J35" i="7"/>
  <c r="F35" i="7"/>
  <c r="J24" i="7"/>
  <c r="E24" i="7"/>
  <c r="J92" i="7" s="1"/>
  <c r="J23" i="7"/>
  <c r="J21" i="7"/>
  <c r="E21" i="7"/>
  <c r="J91" i="7" s="1"/>
  <c r="J20" i="7"/>
  <c r="J18" i="7"/>
  <c r="E18" i="7"/>
  <c r="F118" i="7" s="1"/>
  <c r="J17" i="7"/>
  <c r="J15" i="7"/>
  <c r="E15" i="7"/>
  <c r="F91" i="7" s="1"/>
  <c r="J14" i="7"/>
  <c r="J12" i="7"/>
  <c r="J115" i="7" s="1"/>
  <c r="E7" i="7"/>
  <c r="E85" i="7" s="1"/>
  <c r="BK162" i="6"/>
  <c r="BI162" i="6"/>
  <c r="BH162" i="6"/>
  <c r="BG162" i="6"/>
  <c r="BF162" i="6"/>
  <c r="BE162" i="6"/>
  <c r="M162" i="6"/>
  <c r="L162" i="6"/>
  <c r="J162" i="6"/>
  <c r="BK161" i="6"/>
  <c r="J161" i="6" s="1"/>
  <c r="J101" i="6" s="1"/>
  <c r="M161" i="6"/>
  <c r="BK159" i="6"/>
  <c r="BK158" i="6" s="1"/>
  <c r="J158" i="6" s="1"/>
  <c r="J100" i="6" s="1"/>
  <c r="BI159" i="6"/>
  <c r="BH159" i="6"/>
  <c r="BG159" i="6"/>
  <c r="BF159" i="6"/>
  <c r="BE159" i="6"/>
  <c r="M159" i="6"/>
  <c r="M158" i="6" s="1"/>
  <c r="L159" i="6"/>
  <c r="J159" i="6"/>
  <c r="BK155" i="6"/>
  <c r="BI155" i="6"/>
  <c r="BH155" i="6"/>
  <c r="BG155" i="6"/>
  <c r="BF155" i="6"/>
  <c r="BE155" i="6"/>
  <c r="M155" i="6"/>
  <c r="L155" i="6"/>
  <c r="J155" i="6"/>
  <c r="BK153" i="6"/>
  <c r="BI153" i="6"/>
  <c r="BH153" i="6"/>
  <c r="BG153" i="6"/>
  <c r="F33" i="6" s="1"/>
  <c r="BF153" i="6"/>
  <c r="BE153" i="6"/>
  <c r="L153" i="6"/>
  <c r="M153" i="6" s="1"/>
  <c r="M152" i="6" s="1"/>
  <c r="J153" i="6"/>
  <c r="BK152" i="6"/>
  <c r="J152" i="6"/>
  <c r="J99" i="6" s="1"/>
  <c r="BK150" i="6"/>
  <c r="BI150" i="6"/>
  <c r="BH150" i="6"/>
  <c r="BG150" i="6"/>
  <c r="BF150" i="6"/>
  <c r="BE150" i="6"/>
  <c r="L150" i="6"/>
  <c r="M150" i="6" s="1"/>
  <c r="J150" i="6"/>
  <c r="BK148" i="6"/>
  <c r="BK147" i="6" s="1"/>
  <c r="J147" i="6" s="1"/>
  <c r="J98" i="6" s="1"/>
  <c r="BI148" i="6"/>
  <c r="BH148" i="6"/>
  <c r="BG148" i="6"/>
  <c r="BF148" i="6"/>
  <c r="BE148" i="6"/>
  <c r="M148" i="6"/>
  <c r="M147" i="6" s="1"/>
  <c r="L148" i="6"/>
  <c r="J148" i="6"/>
  <c r="BK144" i="6"/>
  <c r="BI144" i="6"/>
  <c r="BH144" i="6"/>
  <c r="BG144" i="6"/>
  <c r="BF144" i="6"/>
  <c r="BE144" i="6"/>
  <c r="L144" i="6"/>
  <c r="M144" i="6" s="1"/>
  <c r="J144" i="6"/>
  <c r="BK141" i="6"/>
  <c r="BI141" i="6"/>
  <c r="BH141" i="6"/>
  <c r="BG141" i="6"/>
  <c r="BF141" i="6"/>
  <c r="BE141" i="6"/>
  <c r="L141" i="6"/>
  <c r="M141" i="6" s="1"/>
  <c r="J141" i="6"/>
  <c r="BK138" i="6"/>
  <c r="BI138" i="6"/>
  <c r="BH138" i="6"/>
  <c r="BG138" i="6"/>
  <c r="BF138" i="6"/>
  <c r="BE138" i="6"/>
  <c r="M138" i="6"/>
  <c r="L138" i="6"/>
  <c r="J138" i="6"/>
  <c r="BK135" i="6"/>
  <c r="BI135" i="6"/>
  <c r="BH135" i="6"/>
  <c r="BG135" i="6"/>
  <c r="BF135" i="6"/>
  <c r="BE135" i="6"/>
  <c r="L135" i="6"/>
  <c r="M135" i="6" s="1"/>
  <c r="J135" i="6"/>
  <c r="BK132" i="6"/>
  <c r="BK131" i="6" s="1"/>
  <c r="J131" i="6" s="1"/>
  <c r="J97" i="6" s="1"/>
  <c r="BI132" i="6"/>
  <c r="BH132" i="6"/>
  <c r="BG132" i="6"/>
  <c r="BF132" i="6"/>
  <c r="BE132" i="6"/>
  <c r="M132" i="6"/>
  <c r="M131" i="6" s="1"/>
  <c r="L132" i="6"/>
  <c r="J132" i="6"/>
  <c r="BK129" i="6"/>
  <c r="BI129" i="6"/>
  <c r="BH129" i="6"/>
  <c r="BG129" i="6"/>
  <c r="BF129" i="6"/>
  <c r="F32" i="6" s="1"/>
  <c r="BE129" i="6"/>
  <c r="L129" i="6"/>
  <c r="M129" i="6" s="1"/>
  <c r="J129" i="6"/>
  <c r="BK126" i="6"/>
  <c r="BI126" i="6"/>
  <c r="F35" i="6" s="1"/>
  <c r="BH126" i="6"/>
  <c r="BG126" i="6"/>
  <c r="BF126" i="6"/>
  <c r="BE126" i="6"/>
  <c r="L126" i="6"/>
  <c r="M126" i="6" s="1"/>
  <c r="J126" i="6"/>
  <c r="BK122" i="6"/>
  <c r="BK121" i="6" s="1"/>
  <c r="BI122" i="6"/>
  <c r="BH122" i="6"/>
  <c r="F34" i="6" s="1"/>
  <c r="BG122" i="6"/>
  <c r="BF122" i="6"/>
  <c r="BE122" i="6"/>
  <c r="F31" i="6" s="1"/>
  <c r="M122" i="6"/>
  <c r="M121" i="6" s="1"/>
  <c r="L122" i="6"/>
  <c r="J122" i="6"/>
  <c r="F113" i="6"/>
  <c r="E111" i="6"/>
  <c r="F87" i="6"/>
  <c r="E85" i="6"/>
  <c r="J35" i="6"/>
  <c r="J34" i="6"/>
  <c r="J33" i="6"/>
  <c r="J32" i="6"/>
  <c r="J31" i="6"/>
  <c r="J22" i="6"/>
  <c r="E22" i="6"/>
  <c r="J116" i="6" s="1"/>
  <c r="J21" i="6"/>
  <c r="J19" i="6"/>
  <c r="E19" i="6"/>
  <c r="J115" i="6" s="1"/>
  <c r="J18" i="6"/>
  <c r="J16" i="6"/>
  <c r="E16" i="6"/>
  <c r="F90" i="6" s="1"/>
  <c r="J15" i="6"/>
  <c r="J13" i="6"/>
  <c r="E13" i="6"/>
  <c r="F89" i="6" s="1"/>
  <c r="J12" i="6"/>
  <c r="J10" i="6"/>
  <c r="J87" i="6" s="1"/>
  <c r="T410" i="5"/>
  <c r="T409" i="5" s="1"/>
  <c r="R410" i="5"/>
  <c r="R409" i="5" s="1"/>
  <c r="P410" i="5"/>
  <c r="P409" i="5" s="1"/>
  <c r="L410" i="5"/>
  <c r="N410" i="5" s="1"/>
  <c r="J410" i="5"/>
  <c r="J409" i="5" s="1"/>
  <c r="J366" i="5" s="1"/>
  <c r="T405" i="5"/>
  <c r="T404" i="5" s="1"/>
  <c r="R405" i="5"/>
  <c r="R404" i="5" s="1"/>
  <c r="P405" i="5"/>
  <c r="P404" i="5" s="1"/>
  <c r="L405" i="5"/>
  <c r="N405" i="5" s="1"/>
  <c r="J405" i="5"/>
  <c r="J404" i="5" s="1"/>
  <c r="J365" i="5" s="1"/>
  <c r="T401" i="5"/>
  <c r="T400" i="5" s="1"/>
  <c r="R401" i="5"/>
  <c r="R400" i="5" s="1"/>
  <c r="P401" i="5"/>
  <c r="P400" i="5" s="1"/>
  <c r="L401" i="5"/>
  <c r="N401" i="5" s="1"/>
  <c r="J401" i="5"/>
  <c r="J400" i="5" s="1"/>
  <c r="J364" i="5" s="1"/>
  <c r="X397" i="5"/>
  <c r="T397" i="5"/>
  <c r="R397" i="5"/>
  <c r="P397" i="5"/>
  <c r="N397" i="5"/>
  <c r="J397" i="5"/>
  <c r="X393" i="5"/>
  <c r="T393" i="5"/>
  <c r="R393" i="5"/>
  <c r="P393" i="5"/>
  <c r="N393" i="5"/>
  <c r="J393" i="5"/>
  <c r="V391" i="5"/>
  <c r="X391" i="5" s="1"/>
  <c r="T391" i="5"/>
  <c r="R391" i="5"/>
  <c r="P391" i="5"/>
  <c r="N391" i="5"/>
  <c r="J391" i="5"/>
  <c r="T389" i="5"/>
  <c r="R389" i="5"/>
  <c r="P389" i="5"/>
  <c r="L389" i="5"/>
  <c r="V389" i="5" s="1"/>
  <c r="X389" i="5" s="1"/>
  <c r="J389" i="5"/>
  <c r="J382" i="5"/>
  <c r="F382" i="5"/>
  <c r="J380" i="5"/>
  <c r="F380" i="5"/>
  <c r="E378" i="5"/>
  <c r="J356" i="5"/>
  <c r="F356" i="5"/>
  <c r="J354" i="5"/>
  <c r="F354" i="5"/>
  <c r="E352" i="5"/>
  <c r="J339" i="5"/>
  <c r="F339" i="5"/>
  <c r="J338" i="5"/>
  <c r="F338" i="5"/>
  <c r="J337" i="5"/>
  <c r="F337" i="5"/>
  <c r="J336" i="5"/>
  <c r="F336" i="5"/>
  <c r="J335" i="5"/>
  <c r="F335" i="5"/>
  <c r="J326" i="5"/>
  <c r="E326" i="5"/>
  <c r="J357" i="5" s="1"/>
  <c r="J325" i="5"/>
  <c r="J320" i="5"/>
  <c r="E320" i="5"/>
  <c r="F357" i="5" s="1"/>
  <c r="J319" i="5"/>
  <c r="E309" i="5"/>
  <c r="E350" i="5" s="1"/>
  <c r="Y298" i="5"/>
  <c r="T298" i="5"/>
  <c r="R298" i="5"/>
  <c r="P298" i="5"/>
  <c r="L298" i="5"/>
  <c r="N298" i="5" s="1"/>
  <c r="J298" i="5"/>
  <c r="Y295" i="5"/>
  <c r="T295" i="5"/>
  <c r="R295" i="5"/>
  <c r="P295" i="5"/>
  <c r="N295" i="5"/>
  <c r="L295" i="5"/>
  <c r="Z295" i="5" s="1"/>
  <c r="AA295" i="5" s="1"/>
  <c r="J295" i="5"/>
  <c r="J294" i="5" s="1"/>
  <c r="J66" i="5" s="1"/>
  <c r="W294" i="5"/>
  <c r="Y290" i="5"/>
  <c r="T290" i="5"/>
  <c r="R290" i="5"/>
  <c r="P290" i="5"/>
  <c r="L290" i="5"/>
  <c r="J290" i="5"/>
  <c r="Y286" i="5"/>
  <c r="T286" i="5"/>
  <c r="R286" i="5"/>
  <c r="P286" i="5"/>
  <c r="L286" i="5"/>
  <c r="N286" i="5" s="1"/>
  <c r="J286" i="5"/>
  <c r="Y282" i="5"/>
  <c r="T282" i="5"/>
  <c r="R282" i="5"/>
  <c r="P282" i="5"/>
  <c r="L282" i="5"/>
  <c r="N282" i="5" s="1"/>
  <c r="J282" i="5"/>
  <c r="Y276" i="5"/>
  <c r="T276" i="5"/>
  <c r="R276" i="5"/>
  <c r="P276" i="5"/>
  <c r="L276" i="5"/>
  <c r="J276" i="5"/>
  <c r="Y270" i="5"/>
  <c r="W270" i="5"/>
  <c r="T270" i="5"/>
  <c r="R270" i="5"/>
  <c r="P270" i="5"/>
  <c r="L270" i="5"/>
  <c r="N270" i="5" s="1"/>
  <c r="J270" i="5"/>
  <c r="Y265" i="5"/>
  <c r="W265" i="5"/>
  <c r="T265" i="5"/>
  <c r="R265" i="5"/>
  <c r="P265" i="5"/>
  <c r="L265" i="5"/>
  <c r="Z265" i="5" s="1"/>
  <c r="AA265" i="5" s="1"/>
  <c r="J265" i="5"/>
  <c r="Y258" i="5"/>
  <c r="W258" i="5"/>
  <c r="T258" i="5"/>
  <c r="R258" i="5"/>
  <c r="P258" i="5"/>
  <c r="N258" i="5"/>
  <c r="L258" i="5"/>
  <c r="Z258" i="5" s="1"/>
  <c r="AA258" i="5" s="1"/>
  <c r="J258" i="5"/>
  <c r="Y253" i="5"/>
  <c r="W253" i="5"/>
  <c r="T253" i="5"/>
  <c r="R253" i="5"/>
  <c r="P253" i="5"/>
  <c r="L253" i="5"/>
  <c r="J253" i="5"/>
  <c r="Z248" i="5"/>
  <c r="AA248" i="5" s="1"/>
  <c r="Y248" i="5"/>
  <c r="W248" i="5"/>
  <c r="T248" i="5"/>
  <c r="R248" i="5"/>
  <c r="P248" i="5"/>
  <c r="N248" i="5"/>
  <c r="J248" i="5"/>
  <c r="Y242" i="5"/>
  <c r="V242" i="5"/>
  <c r="W242" i="5" s="1"/>
  <c r="T242" i="5"/>
  <c r="R242" i="5"/>
  <c r="P242" i="5"/>
  <c r="N242" i="5"/>
  <c r="J242" i="5"/>
  <c r="Y239" i="5"/>
  <c r="W239" i="5"/>
  <c r="T239" i="5"/>
  <c r="R239" i="5"/>
  <c r="P239" i="5"/>
  <c r="L239" i="5"/>
  <c r="J239" i="5"/>
  <c r="Y234" i="5"/>
  <c r="W234" i="5"/>
  <c r="T234" i="5"/>
  <c r="R234" i="5"/>
  <c r="P234" i="5"/>
  <c r="L234" i="5"/>
  <c r="N234" i="5" s="1"/>
  <c r="J234" i="5"/>
  <c r="Z232" i="5"/>
  <c r="AA232" i="5" s="1"/>
  <c r="Y232" i="5"/>
  <c r="W232" i="5"/>
  <c r="T232" i="5"/>
  <c r="R232" i="5"/>
  <c r="P232" i="5"/>
  <c r="N232" i="5"/>
  <c r="J232" i="5"/>
  <c r="AA230" i="5"/>
  <c r="Z230" i="5"/>
  <c r="Y230" i="5"/>
  <c r="W230" i="5"/>
  <c r="T230" i="5"/>
  <c r="R230" i="5"/>
  <c r="P230" i="5"/>
  <c r="N230" i="5"/>
  <c r="J230" i="5"/>
  <c r="AA228" i="5"/>
  <c r="Z228" i="5"/>
  <c r="Y228" i="5"/>
  <c r="W228" i="5"/>
  <c r="T228" i="5"/>
  <c r="R228" i="5"/>
  <c r="P228" i="5"/>
  <c r="N228" i="5"/>
  <c r="J228" i="5"/>
  <c r="Z222" i="5"/>
  <c r="AA222" i="5" s="1"/>
  <c r="Y222" i="5"/>
  <c r="W222" i="5"/>
  <c r="T222" i="5"/>
  <c r="R222" i="5"/>
  <c r="P222" i="5"/>
  <c r="N222" i="5"/>
  <c r="J222" i="5"/>
  <c r="Z220" i="5"/>
  <c r="AA220" i="5" s="1"/>
  <c r="Y220" i="5"/>
  <c r="W220" i="5"/>
  <c r="T220" i="5"/>
  <c r="R220" i="5"/>
  <c r="P220" i="5"/>
  <c r="N220" i="5"/>
  <c r="J220" i="5"/>
  <c r="Z211" i="5"/>
  <c r="AA211" i="5" s="1"/>
  <c r="Y211" i="5"/>
  <c r="W211" i="5"/>
  <c r="T211" i="5"/>
  <c r="R211" i="5"/>
  <c r="P211" i="5"/>
  <c r="N211" i="5"/>
  <c r="J211" i="5"/>
  <c r="Y205" i="5"/>
  <c r="V205" i="5"/>
  <c r="Z205" i="5" s="1"/>
  <c r="AA205" i="5" s="1"/>
  <c r="T205" i="5"/>
  <c r="R205" i="5"/>
  <c r="R199" i="5" s="1"/>
  <c r="P205" i="5"/>
  <c r="N205" i="5"/>
  <c r="N199" i="5" s="1"/>
  <c r="J205" i="5"/>
  <c r="Y200" i="5"/>
  <c r="V200" i="5"/>
  <c r="T200" i="5"/>
  <c r="T199" i="5" s="1"/>
  <c r="R200" i="5"/>
  <c r="P200" i="5"/>
  <c r="N200" i="5"/>
  <c r="J200" i="5"/>
  <c r="Z193" i="5"/>
  <c r="AA193" i="5" s="1"/>
  <c r="Y193" i="5"/>
  <c r="W193" i="5"/>
  <c r="T193" i="5"/>
  <c r="R193" i="5"/>
  <c r="P193" i="5"/>
  <c r="N193" i="5"/>
  <c r="J193" i="5"/>
  <c r="Y190" i="5"/>
  <c r="W190" i="5"/>
  <c r="T190" i="5"/>
  <c r="R190" i="5"/>
  <c r="P190" i="5"/>
  <c r="L190" i="5"/>
  <c r="N190" i="5" s="1"/>
  <c r="J190" i="5"/>
  <c r="AA184" i="5"/>
  <c r="Y184" i="5"/>
  <c r="W184" i="5"/>
  <c r="T184" i="5"/>
  <c r="R184" i="5"/>
  <c r="P184" i="5"/>
  <c r="N184" i="5"/>
  <c r="J184" i="5"/>
  <c r="AA178" i="5"/>
  <c r="Y178" i="5"/>
  <c r="W178" i="5"/>
  <c r="T178" i="5"/>
  <c r="R178" i="5"/>
  <c r="P178" i="5"/>
  <c r="N178" i="5"/>
  <c r="J178" i="5"/>
  <c r="AA172" i="5"/>
  <c r="Y172" i="5"/>
  <c r="W172" i="5"/>
  <c r="T172" i="5"/>
  <c r="R172" i="5"/>
  <c r="P172" i="5"/>
  <c r="N172" i="5"/>
  <c r="J172" i="5"/>
  <c r="Y166" i="5"/>
  <c r="W166" i="5"/>
  <c r="T166" i="5"/>
  <c r="R166" i="5"/>
  <c r="P166" i="5"/>
  <c r="L166" i="5"/>
  <c r="Z166" i="5" s="1"/>
  <c r="AA166" i="5" s="1"/>
  <c r="J166" i="5"/>
  <c r="AA160" i="5"/>
  <c r="Z160" i="5"/>
  <c r="Y160" i="5"/>
  <c r="W160" i="5"/>
  <c r="T160" i="5"/>
  <c r="R160" i="5"/>
  <c r="P160" i="5"/>
  <c r="N160" i="5"/>
  <c r="J160" i="5"/>
  <c r="Y154" i="5"/>
  <c r="W154" i="5"/>
  <c r="T154" i="5"/>
  <c r="R154" i="5"/>
  <c r="P154" i="5"/>
  <c r="L154" i="5"/>
  <c r="N154" i="5" s="1"/>
  <c r="J154" i="5"/>
  <c r="Y148" i="5"/>
  <c r="W148" i="5"/>
  <c r="T148" i="5"/>
  <c r="R148" i="5"/>
  <c r="P148" i="5"/>
  <c r="L148" i="5"/>
  <c r="N148" i="5" s="1"/>
  <c r="J148" i="5"/>
  <c r="Y142" i="5"/>
  <c r="V142" i="5"/>
  <c r="Z142" i="5" s="1"/>
  <c r="AA142" i="5" s="1"/>
  <c r="T142" i="5"/>
  <c r="R142" i="5"/>
  <c r="P142" i="5"/>
  <c r="N142" i="5"/>
  <c r="J142" i="5"/>
  <c r="Y136" i="5"/>
  <c r="V136" i="5"/>
  <c r="Z136" i="5" s="1"/>
  <c r="AA136" i="5" s="1"/>
  <c r="T136" i="5"/>
  <c r="R136" i="5"/>
  <c r="P136" i="5"/>
  <c r="N136" i="5"/>
  <c r="J136" i="5"/>
  <c r="Z131" i="5"/>
  <c r="AA131" i="5" s="1"/>
  <c r="Y131" i="5"/>
  <c r="W131" i="5"/>
  <c r="T131" i="5"/>
  <c r="R131" i="5"/>
  <c r="P131" i="5"/>
  <c r="N131" i="5"/>
  <c r="J131" i="5"/>
  <c r="AC131" i="5" s="1"/>
  <c r="Z125" i="5"/>
  <c r="AA125" i="5" s="1"/>
  <c r="Y125" i="5"/>
  <c r="W125" i="5"/>
  <c r="T125" i="5"/>
  <c r="R125" i="5"/>
  <c r="P125" i="5"/>
  <c r="N125" i="5"/>
  <c r="J125" i="5"/>
  <c r="Z119" i="5"/>
  <c r="AA119" i="5" s="1"/>
  <c r="Y119" i="5"/>
  <c r="W119" i="5"/>
  <c r="T119" i="5"/>
  <c r="R119" i="5"/>
  <c r="P119" i="5"/>
  <c r="N119" i="5"/>
  <c r="J119" i="5"/>
  <c r="Y112" i="5"/>
  <c r="V112" i="5"/>
  <c r="Z112" i="5" s="1"/>
  <c r="AA112" i="5" s="1"/>
  <c r="T112" i="5"/>
  <c r="R112" i="5"/>
  <c r="P112" i="5"/>
  <c r="N112" i="5"/>
  <c r="J112" i="5"/>
  <c r="Y106" i="5"/>
  <c r="W106" i="5"/>
  <c r="T106" i="5"/>
  <c r="R106" i="5"/>
  <c r="P106" i="5"/>
  <c r="L106" i="5"/>
  <c r="N106" i="5" s="1"/>
  <c r="J106" i="5"/>
  <c r="Y100" i="5"/>
  <c r="W100" i="5"/>
  <c r="T100" i="5"/>
  <c r="R100" i="5"/>
  <c r="P100" i="5"/>
  <c r="L100" i="5"/>
  <c r="Z100" i="5" s="1"/>
  <c r="AA100" i="5" s="1"/>
  <c r="J100" i="5"/>
  <c r="Y95" i="5"/>
  <c r="W95" i="5"/>
  <c r="T95" i="5"/>
  <c r="R95" i="5"/>
  <c r="P95" i="5"/>
  <c r="L95" i="5"/>
  <c r="J95" i="5"/>
  <c r="Z89" i="5"/>
  <c r="AA89" i="5" s="1"/>
  <c r="Y89" i="5"/>
  <c r="W89" i="5"/>
  <c r="W88" i="5" s="1"/>
  <c r="T89" i="5"/>
  <c r="R89" i="5"/>
  <c r="P89" i="5"/>
  <c r="L89" i="5"/>
  <c r="N89" i="5" s="1"/>
  <c r="J89" i="5"/>
  <c r="J82" i="5"/>
  <c r="F82" i="5"/>
  <c r="J80" i="5"/>
  <c r="F80" i="5"/>
  <c r="E78" i="5"/>
  <c r="J54" i="5"/>
  <c r="F54" i="5"/>
  <c r="J52" i="5"/>
  <c r="F52" i="5"/>
  <c r="E50" i="5"/>
  <c r="J37" i="5"/>
  <c r="F37" i="5"/>
  <c r="J36" i="5"/>
  <c r="F36" i="5"/>
  <c r="J35" i="5"/>
  <c r="F35" i="5"/>
  <c r="J34" i="5"/>
  <c r="F34" i="5"/>
  <c r="J33" i="5"/>
  <c r="F33" i="5"/>
  <c r="J24" i="5"/>
  <c r="E24" i="5"/>
  <c r="J55" i="5" s="1"/>
  <c r="J23" i="5"/>
  <c r="J18" i="5"/>
  <c r="E18" i="5"/>
  <c r="J17" i="5"/>
  <c r="E7" i="5"/>
  <c r="E76" i="5" s="1"/>
  <c r="O224" i="4"/>
  <c r="M224" i="4"/>
  <c r="J224" i="4"/>
  <c r="H224" i="4"/>
  <c r="P221" i="4"/>
  <c r="Q221" i="4" s="1"/>
  <c r="O221" i="4"/>
  <c r="M221" i="4"/>
  <c r="J221" i="4"/>
  <c r="K221" i="4" s="1"/>
  <c r="H221" i="4"/>
  <c r="Q215" i="4"/>
  <c r="P215" i="4"/>
  <c r="O215" i="4"/>
  <c r="O214" i="4" s="1"/>
  <c r="O213" i="4" s="1"/>
  <c r="M215" i="4"/>
  <c r="K215" i="4"/>
  <c r="J215" i="4"/>
  <c r="H215" i="4"/>
  <c r="M214" i="4"/>
  <c r="Q213" i="4"/>
  <c r="P213" i="4"/>
  <c r="M213" i="4"/>
  <c r="O210" i="4"/>
  <c r="M210" i="4"/>
  <c r="J210" i="4"/>
  <c r="H210" i="4"/>
  <c r="P207" i="4"/>
  <c r="Q207" i="4" s="1"/>
  <c r="O207" i="4"/>
  <c r="M207" i="4"/>
  <c r="J207" i="4"/>
  <c r="K207" i="4" s="1"/>
  <c r="H207" i="4"/>
  <c r="O206" i="4"/>
  <c r="M206" i="4"/>
  <c r="O202" i="4"/>
  <c r="O169" i="4" s="1"/>
  <c r="M202" i="4"/>
  <c r="J202" i="4"/>
  <c r="H202" i="4"/>
  <c r="O198" i="4"/>
  <c r="M198" i="4"/>
  <c r="K198" i="4"/>
  <c r="J198" i="4"/>
  <c r="P198" i="4" s="1"/>
  <c r="Q198" i="4" s="1"/>
  <c r="H198" i="4"/>
  <c r="H169" i="4" s="1"/>
  <c r="O190" i="4"/>
  <c r="M190" i="4"/>
  <c r="J190" i="4"/>
  <c r="P190" i="4" s="1"/>
  <c r="Q190" i="4" s="1"/>
  <c r="H190" i="4"/>
  <c r="O186" i="4"/>
  <c r="M186" i="4"/>
  <c r="J186" i="4"/>
  <c r="H186" i="4"/>
  <c r="P179" i="4"/>
  <c r="Q179" i="4" s="1"/>
  <c r="O179" i="4"/>
  <c r="M179" i="4"/>
  <c r="J179" i="4"/>
  <c r="K179" i="4" s="1"/>
  <c r="H179" i="4"/>
  <c r="Q175" i="4"/>
  <c r="P175" i="4"/>
  <c r="O175" i="4"/>
  <c r="M175" i="4"/>
  <c r="K175" i="4"/>
  <c r="J175" i="4"/>
  <c r="H175" i="4"/>
  <c r="P170" i="4"/>
  <c r="Q170" i="4" s="1"/>
  <c r="O170" i="4"/>
  <c r="M170" i="4"/>
  <c r="J170" i="4"/>
  <c r="K170" i="4" s="1"/>
  <c r="H170" i="4"/>
  <c r="M169" i="4"/>
  <c r="O163" i="4"/>
  <c r="M163" i="4"/>
  <c r="J163" i="4"/>
  <c r="P163" i="4" s="1"/>
  <c r="Q163" i="4" s="1"/>
  <c r="H163" i="4"/>
  <c r="O156" i="4"/>
  <c r="M156" i="4"/>
  <c r="J156" i="4"/>
  <c r="H156" i="4"/>
  <c r="P150" i="4"/>
  <c r="Q150" i="4" s="1"/>
  <c r="O150" i="4"/>
  <c r="M150" i="4"/>
  <c r="L150" i="4"/>
  <c r="K150" i="4"/>
  <c r="H150" i="4"/>
  <c r="K147" i="4"/>
  <c r="J147" i="4"/>
  <c r="H147" i="4"/>
  <c r="O142" i="4"/>
  <c r="L142" i="4"/>
  <c r="K142" i="4"/>
  <c r="H142" i="4"/>
  <c r="O139" i="4"/>
  <c r="M139" i="4"/>
  <c r="J139" i="4"/>
  <c r="H139" i="4"/>
  <c r="P134" i="4"/>
  <c r="Q134" i="4" s="1"/>
  <c r="O134" i="4"/>
  <c r="M134" i="4"/>
  <c r="L134" i="4"/>
  <c r="K134" i="4"/>
  <c r="H134" i="4"/>
  <c r="H133" i="4" s="1"/>
  <c r="O133" i="4"/>
  <c r="P128" i="4"/>
  <c r="Q128" i="4" s="1"/>
  <c r="O128" i="4"/>
  <c r="M128" i="4"/>
  <c r="L128" i="4"/>
  <c r="K128" i="4"/>
  <c r="H128" i="4"/>
  <c r="O123" i="4"/>
  <c r="L123" i="4"/>
  <c r="P123" i="4" s="1"/>
  <c r="Q123" i="4" s="1"/>
  <c r="K123" i="4"/>
  <c r="H123" i="4"/>
  <c r="O121" i="4"/>
  <c r="M121" i="4"/>
  <c r="J121" i="4"/>
  <c r="P121" i="4" s="1"/>
  <c r="Q121" i="4" s="1"/>
  <c r="H121" i="4"/>
  <c r="O119" i="4"/>
  <c r="M119" i="4"/>
  <c r="J119" i="4"/>
  <c r="H119" i="4"/>
  <c r="P114" i="4"/>
  <c r="Q114" i="4" s="1"/>
  <c r="O114" i="4"/>
  <c r="M114" i="4"/>
  <c r="K114" i="4"/>
  <c r="H114" i="4"/>
  <c r="P108" i="4"/>
  <c r="Q108" i="4" s="1"/>
  <c r="O108" i="4"/>
  <c r="M108" i="4"/>
  <c r="L108" i="4"/>
  <c r="K108" i="4"/>
  <c r="J108" i="4"/>
  <c r="H108" i="4"/>
  <c r="P104" i="4"/>
  <c r="Q104" i="4" s="1"/>
  <c r="O104" i="4"/>
  <c r="M104" i="4"/>
  <c r="L104" i="4"/>
  <c r="K104" i="4"/>
  <c r="H104" i="4"/>
  <c r="O103" i="4"/>
  <c r="H103" i="4"/>
  <c r="O100" i="4"/>
  <c r="M100" i="4"/>
  <c r="J100" i="4"/>
  <c r="P100" i="4" s="1"/>
  <c r="Q100" i="4" s="1"/>
  <c r="H100" i="4"/>
  <c r="O97" i="4"/>
  <c r="M97" i="4"/>
  <c r="J97" i="4"/>
  <c r="H97" i="4"/>
  <c r="P90" i="4"/>
  <c r="Q90" i="4" s="1"/>
  <c r="O90" i="4"/>
  <c r="M90" i="4"/>
  <c r="K90" i="4"/>
  <c r="H90" i="4"/>
  <c r="Q87" i="4"/>
  <c r="P87" i="4"/>
  <c r="O87" i="4"/>
  <c r="M87" i="4"/>
  <c r="L87" i="4"/>
  <c r="K87" i="4"/>
  <c r="J87" i="4"/>
  <c r="H87" i="4"/>
  <c r="H72" i="4" s="1"/>
  <c r="Q80" i="4"/>
  <c r="P80" i="4"/>
  <c r="O80" i="4"/>
  <c r="M80" i="4"/>
  <c r="L80" i="4"/>
  <c r="K80" i="4"/>
  <c r="H80" i="4"/>
  <c r="O73" i="4"/>
  <c r="O72" i="4" s="1"/>
  <c r="L73" i="4"/>
  <c r="M73" i="4" s="1"/>
  <c r="M72" i="4" s="1"/>
  <c r="K73" i="4"/>
  <c r="H73" i="4"/>
  <c r="O67" i="4"/>
  <c r="L67" i="4"/>
  <c r="P67" i="4" s="1"/>
  <c r="Q67" i="4" s="1"/>
  <c r="K67" i="4"/>
  <c r="H67" i="4"/>
  <c r="P61" i="4"/>
  <c r="Q61" i="4" s="1"/>
  <c r="O61" i="4"/>
  <c r="L61" i="4"/>
  <c r="M61" i="4" s="1"/>
  <c r="K61" i="4"/>
  <c r="K52" i="4" s="1"/>
  <c r="H61" i="4"/>
  <c r="Q58" i="4"/>
  <c r="P58" i="4"/>
  <c r="O58" i="4"/>
  <c r="M58" i="4"/>
  <c r="L58" i="4"/>
  <c r="K58" i="4"/>
  <c r="H58" i="4"/>
  <c r="P53" i="4"/>
  <c r="Q53" i="4" s="1"/>
  <c r="O53" i="4"/>
  <c r="M53" i="4"/>
  <c r="L53" i="4"/>
  <c r="K53" i="4"/>
  <c r="H53" i="4"/>
  <c r="O52" i="4"/>
  <c r="H52" i="4"/>
  <c r="O47" i="4"/>
  <c r="M47" i="4"/>
  <c r="J47" i="4"/>
  <c r="P47" i="4" s="1"/>
  <c r="Q47" i="4" s="1"/>
  <c r="H47" i="4"/>
  <c r="Q42" i="4"/>
  <c r="P42" i="4"/>
  <c r="O42" i="4"/>
  <c r="M42" i="4"/>
  <c r="K42" i="4"/>
  <c r="H42" i="4"/>
  <c r="Q37" i="4"/>
  <c r="P37" i="4"/>
  <c r="O37" i="4"/>
  <c r="O4" i="4" s="1"/>
  <c r="O3" i="4" s="1"/>
  <c r="M37" i="4"/>
  <c r="K37" i="4"/>
  <c r="H37" i="4"/>
  <c r="P32" i="4"/>
  <c r="Q32" i="4" s="1"/>
  <c r="O32" i="4"/>
  <c r="M32" i="4"/>
  <c r="K32" i="4"/>
  <c r="J32" i="4"/>
  <c r="H32" i="4"/>
  <c r="P28" i="4"/>
  <c r="Q28" i="4" s="1"/>
  <c r="O28" i="4"/>
  <c r="M28" i="4"/>
  <c r="J28" i="4"/>
  <c r="K28" i="4" s="1"/>
  <c r="H28" i="4"/>
  <c r="P23" i="4"/>
  <c r="Q23" i="4" s="1"/>
  <c r="O23" i="4"/>
  <c r="M23" i="4"/>
  <c r="M4" i="4" s="1"/>
  <c r="K23" i="4"/>
  <c r="H23" i="4"/>
  <c r="O17" i="4"/>
  <c r="M17" i="4"/>
  <c r="K17" i="4"/>
  <c r="J17" i="4"/>
  <c r="P17" i="4" s="1"/>
  <c r="H17" i="4"/>
  <c r="P11" i="4"/>
  <c r="Q11" i="4" s="1"/>
  <c r="O11" i="4"/>
  <c r="M11" i="4"/>
  <c r="J11" i="4"/>
  <c r="K11" i="4" s="1"/>
  <c r="H11" i="4"/>
  <c r="Q5" i="4"/>
  <c r="O5" i="4"/>
  <c r="M5" i="4"/>
  <c r="K5" i="4"/>
  <c r="J5" i="4"/>
  <c r="P5" i="4" s="1"/>
  <c r="H5" i="4"/>
  <c r="O560" i="3"/>
  <c r="O559" i="3" s="1"/>
  <c r="L560" i="3"/>
  <c r="J560" i="3"/>
  <c r="J559" i="3" s="1"/>
  <c r="Q555" i="3"/>
  <c r="Q554" i="3" s="1"/>
  <c r="O555" i="3"/>
  <c r="O554" i="3" s="1"/>
  <c r="L555" i="3"/>
  <c r="P555" i="3" s="1"/>
  <c r="J555" i="3"/>
  <c r="J554" i="3" s="1"/>
  <c r="P549" i="3"/>
  <c r="Q549" i="3" s="1"/>
  <c r="O549" i="3"/>
  <c r="N549" i="3"/>
  <c r="M549" i="3"/>
  <c r="J549" i="3"/>
  <c r="Q545" i="3"/>
  <c r="Q544" i="3" s="1"/>
  <c r="P545" i="3"/>
  <c r="O545" i="3"/>
  <c r="O544" i="3" s="1"/>
  <c r="M545" i="3"/>
  <c r="M544" i="3" s="1"/>
  <c r="J545" i="3"/>
  <c r="J544" i="3" s="1"/>
  <c r="J504" i="3" s="1"/>
  <c r="O541" i="3"/>
  <c r="O540" i="3" s="1"/>
  <c r="L541" i="3"/>
  <c r="J541" i="3"/>
  <c r="J540" i="3" s="1"/>
  <c r="Q537" i="3"/>
  <c r="O537" i="3"/>
  <c r="M537" i="3"/>
  <c r="L537" i="3"/>
  <c r="J537" i="3"/>
  <c r="Q533" i="3"/>
  <c r="O533" i="3"/>
  <c r="M533" i="3"/>
  <c r="J533" i="3"/>
  <c r="Q531" i="3"/>
  <c r="P531" i="3"/>
  <c r="J531" i="3"/>
  <c r="O529" i="3"/>
  <c r="O528" i="3" s="1"/>
  <c r="M529" i="3"/>
  <c r="L529" i="3"/>
  <c r="P529" i="3" s="1"/>
  <c r="Q529" i="3" s="1"/>
  <c r="J529" i="3"/>
  <c r="J523" i="3"/>
  <c r="J522" i="3"/>
  <c r="F522" i="3"/>
  <c r="F520" i="3"/>
  <c r="E518" i="3"/>
  <c r="J506" i="3"/>
  <c r="J505" i="3"/>
  <c r="J503" i="3"/>
  <c r="J495" i="3"/>
  <c r="F495" i="3"/>
  <c r="F493" i="3"/>
  <c r="E491" i="3"/>
  <c r="J478" i="3"/>
  <c r="F478" i="3"/>
  <c r="J477" i="3"/>
  <c r="F477" i="3"/>
  <c r="J476" i="3"/>
  <c r="F476" i="3"/>
  <c r="J475" i="3"/>
  <c r="F475" i="3"/>
  <c r="J474" i="3"/>
  <c r="F474" i="3"/>
  <c r="J465" i="3"/>
  <c r="E465" i="3"/>
  <c r="J496" i="3" s="1"/>
  <c r="J464" i="3"/>
  <c r="J459" i="3"/>
  <c r="E459" i="3"/>
  <c r="F523" i="3" s="1"/>
  <c r="J458" i="3"/>
  <c r="J453" i="3"/>
  <c r="J520" i="3" s="1"/>
  <c r="E448" i="3"/>
  <c r="E489" i="3" s="1"/>
  <c r="Q436" i="3"/>
  <c r="Q429" i="3" s="1"/>
  <c r="Q428" i="3" s="1"/>
  <c r="O436" i="3"/>
  <c r="M436" i="3"/>
  <c r="J436" i="3"/>
  <c r="Q430" i="3"/>
  <c r="O430" i="3"/>
  <c r="O429" i="3" s="1"/>
  <c r="O428" i="3" s="1"/>
  <c r="M430" i="3"/>
  <c r="M429" i="3" s="1"/>
  <c r="M428" i="3" s="1"/>
  <c r="J430" i="3"/>
  <c r="J429" i="3" s="1"/>
  <c r="J428" i="3" s="1"/>
  <c r="J68" i="3" s="1"/>
  <c r="S429" i="3"/>
  <c r="S428" i="3" s="1"/>
  <c r="Q425" i="3"/>
  <c r="L425" i="3"/>
  <c r="J425" i="3"/>
  <c r="Q422" i="3"/>
  <c r="Q421" i="3" s="1"/>
  <c r="L422" i="3"/>
  <c r="J422" i="3"/>
  <c r="J421" i="3"/>
  <c r="J67" i="3" s="1"/>
  <c r="R417" i="3"/>
  <c r="S417" i="3" s="1"/>
  <c r="Q417" i="3"/>
  <c r="N417" i="3"/>
  <c r="O417" i="3" s="1"/>
  <c r="M417" i="3"/>
  <c r="J417" i="3"/>
  <c r="Q413" i="3"/>
  <c r="L413" i="3"/>
  <c r="N413" i="3" s="1"/>
  <c r="J413" i="3"/>
  <c r="Q409" i="3"/>
  <c r="L409" i="3"/>
  <c r="N409" i="3" s="1"/>
  <c r="J409" i="3"/>
  <c r="Q404" i="3"/>
  <c r="L404" i="3"/>
  <c r="N404" i="3" s="1"/>
  <c r="J404" i="3"/>
  <c r="Q401" i="3"/>
  <c r="L401" i="3"/>
  <c r="N401" i="3" s="1"/>
  <c r="J401" i="3"/>
  <c r="Q396" i="3"/>
  <c r="L396" i="3"/>
  <c r="N396" i="3" s="1"/>
  <c r="J396" i="3"/>
  <c r="S390" i="3"/>
  <c r="R390" i="3"/>
  <c r="Q390" i="3"/>
  <c r="Q385" i="3" s="1"/>
  <c r="O390" i="3"/>
  <c r="L390" i="3"/>
  <c r="M390" i="3" s="1"/>
  <c r="J390" i="3"/>
  <c r="R386" i="3"/>
  <c r="S386" i="3" s="1"/>
  <c r="Q386" i="3"/>
  <c r="O386" i="3"/>
  <c r="M386" i="3"/>
  <c r="L386" i="3"/>
  <c r="J386" i="3"/>
  <c r="J385" i="3"/>
  <c r="Q379" i="3"/>
  <c r="O379" i="3"/>
  <c r="L379" i="3"/>
  <c r="R379" i="3" s="1"/>
  <c r="S379" i="3" s="1"/>
  <c r="J379" i="3"/>
  <c r="S374" i="3"/>
  <c r="R374" i="3"/>
  <c r="Q374" i="3"/>
  <c r="N374" i="3"/>
  <c r="O374" i="3" s="1"/>
  <c r="M374" i="3"/>
  <c r="J374" i="3"/>
  <c r="R369" i="3"/>
  <c r="S369" i="3" s="1"/>
  <c r="Q369" i="3"/>
  <c r="O369" i="3"/>
  <c r="M369" i="3"/>
  <c r="J369" i="3"/>
  <c r="R364" i="3"/>
  <c r="S364" i="3" s="1"/>
  <c r="Q364" i="3"/>
  <c r="O364" i="3"/>
  <c r="M364" i="3"/>
  <c r="L364" i="3"/>
  <c r="J364" i="3"/>
  <c r="R358" i="3"/>
  <c r="S358" i="3" s="1"/>
  <c r="Q358" i="3"/>
  <c r="O358" i="3"/>
  <c r="M358" i="3"/>
  <c r="L358" i="3"/>
  <c r="J358" i="3"/>
  <c r="Q352" i="3"/>
  <c r="O352" i="3"/>
  <c r="N352" i="3"/>
  <c r="R352" i="3" s="1"/>
  <c r="S352" i="3" s="1"/>
  <c r="M352" i="3"/>
  <c r="J352" i="3"/>
  <c r="Q347" i="3"/>
  <c r="O347" i="3"/>
  <c r="M347" i="3"/>
  <c r="L347" i="3"/>
  <c r="R347" i="3" s="1"/>
  <c r="S347" i="3" s="1"/>
  <c r="J347" i="3"/>
  <c r="J328" i="3" s="1"/>
  <c r="J65" i="3" s="1"/>
  <c r="Q342" i="3"/>
  <c r="N342" i="3"/>
  <c r="R342" i="3" s="1"/>
  <c r="S342" i="3" s="1"/>
  <c r="M342" i="3"/>
  <c r="J342" i="3"/>
  <c r="S337" i="3"/>
  <c r="R337" i="3"/>
  <c r="Q337" i="3"/>
  <c r="O337" i="3"/>
  <c r="M337" i="3"/>
  <c r="J337" i="3"/>
  <c r="S333" i="3"/>
  <c r="R333" i="3"/>
  <c r="Q333" i="3"/>
  <c r="O333" i="3"/>
  <c r="M333" i="3"/>
  <c r="J333" i="3"/>
  <c r="R329" i="3"/>
  <c r="S329" i="3" s="1"/>
  <c r="S328" i="3" s="1"/>
  <c r="Q329" i="3"/>
  <c r="Q328" i="3" s="1"/>
  <c r="O329" i="3"/>
  <c r="M329" i="3"/>
  <c r="J329" i="3"/>
  <c r="R326" i="3"/>
  <c r="S326" i="3" s="1"/>
  <c r="Q326" i="3"/>
  <c r="O326" i="3"/>
  <c r="L326" i="3"/>
  <c r="M326" i="3" s="1"/>
  <c r="J326" i="3"/>
  <c r="S324" i="3"/>
  <c r="R324" i="3"/>
  <c r="Q324" i="3"/>
  <c r="O324" i="3"/>
  <c r="L324" i="3"/>
  <c r="M324" i="3" s="1"/>
  <c r="J324" i="3"/>
  <c r="S319" i="3"/>
  <c r="R319" i="3"/>
  <c r="Q319" i="3"/>
  <c r="O319" i="3"/>
  <c r="M319" i="3"/>
  <c r="J319" i="3"/>
  <c r="Q313" i="3"/>
  <c r="O313" i="3"/>
  <c r="N313" i="3"/>
  <c r="R313" i="3" s="1"/>
  <c r="S313" i="3" s="1"/>
  <c r="M313" i="3"/>
  <c r="J313" i="3"/>
  <c r="Q309" i="3"/>
  <c r="O309" i="3"/>
  <c r="N309" i="3"/>
  <c r="R309" i="3" s="1"/>
  <c r="S309" i="3" s="1"/>
  <c r="M309" i="3"/>
  <c r="J309" i="3"/>
  <c r="J308" i="3"/>
  <c r="J64" i="3" s="1"/>
  <c r="S301" i="3"/>
  <c r="R301" i="3"/>
  <c r="Q301" i="3"/>
  <c r="O301" i="3"/>
  <c r="M301" i="3"/>
  <c r="J301" i="3"/>
  <c r="R295" i="3"/>
  <c r="S295" i="3" s="1"/>
  <c r="Q295" i="3"/>
  <c r="N295" i="3"/>
  <c r="O295" i="3" s="1"/>
  <c r="M295" i="3"/>
  <c r="J295" i="3"/>
  <c r="S289" i="3"/>
  <c r="R289" i="3"/>
  <c r="Q289" i="3"/>
  <c r="O289" i="3"/>
  <c r="M289" i="3"/>
  <c r="J289" i="3"/>
  <c r="S282" i="3"/>
  <c r="R282" i="3"/>
  <c r="Q282" i="3"/>
  <c r="O282" i="3"/>
  <c r="M282" i="3"/>
  <c r="J282" i="3"/>
  <c r="R276" i="3"/>
  <c r="S276" i="3" s="1"/>
  <c r="Q276" i="3"/>
  <c r="O276" i="3"/>
  <c r="M276" i="3"/>
  <c r="J276" i="3"/>
  <c r="R269" i="3"/>
  <c r="S269" i="3" s="1"/>
  <c r="Q269" i="3"/>
  <c r="O269" i="3"/>
  <c r="M269" i="3"/>
  <c r="J269" i="3"/>
  <c r="S263" i="3"/>
  <c r="R263" i="3"/>
  <c r="Q263" i="3"/>
  <c r="O263" i="3"/>
  <c r="M263" i="3"/>
  <c r="J263" i="3"/>
  <c r="J194" i="3" s="1"/>
  <c r="J63" i="3" s="1"/>
  <c r="S257" i="3"/>
  <c r="R257" i="3"/>
  <c r="Q257" i="3"/>
  <c r="O257" i="3"/>
  <c r="M257" i="3"/>
  <c r="J257" i="3"/>
  <c r="R251" i="3"/>
  <c r="S251" i="3" s="1"/>
  <c r="Q251" i="3"/>
  <c r="O251" i="3"/>
  <c r="M251" i="3"/>
  <c r="J251" i="3"/>
  <c r="S245" i="3"/>
  <c r="R245" i="3"/>
  <c r="Q245" i="3"/>
  <c r="O245" i="3"/>
  <c r="M245" i="3"/>
  <c r="J245" i="3"/>
  <c r="R239" i="3"/>
  <c r="S239" i="3" s="1"/>
  <c r="Q239" i="3"/>
  <c r="O239" i="3"/>
  <c r="M239" i="3"/>
  <c r="J239" i="3"/>
  <c r="S233" i="3"/>
  <c r="R233" i="3"/>
  <c r="Q233" i="3"/>
  <c r="O233" i="3"/>
  <c r="M233" i="3"/>
  <c r="J233" i="3"/>
  <c r="R227" i="3"/>
  <c r="S227" i="3" s="1"/>
  <c r="Q227" i="3"/>
  <c r="N227" i="3"/>
  <c r="O227" i="3" s="1"/>
  <c r="M227" i="3"/>
  <c r="J227" i="3"/>
  <c r="S221" i="3"/>
  <c r="R221" i="3"/>
  <c r="Q221" i="3"/>
  <c r="O221" i="3"/>
  <c r="N221" i="3"/>
  <c r="M221" i="3"/>
  <c r="J221" i="3"/>
  <c r="S214" i="3"/>
  <c r="R214" i="3"/>
  <c r="Q214" i="3"/>
  <c r="O214" i="3"/>
  <c r="N214" i="3"/>
  <c r="M214" i="3"/>
  <c r="J214" i="3"/>
  <c r="R208" i="3"/>
  <c r="S208" i="3" s="1"/>
  <c r="Q208" i="3"/>
  <c r="O208" i="3"/>
  <c r="M208" i="3"/>
  <c r="L208" i="3"/>
  <c r="J208" i="3"/>
  <c r="Q202" i="3"/>
  <c r="O202" i="3"/>
  <c r="L202" i="3"/>
  <c r="J202" i="3"/>
  <c r="Q195" i="3"/>
  <c r="O195" i="3"/>
  <c r="N195" i="3"/>
  <c r="R195" i="3" s="1"/>
  <c r="S195" i="3" s="1"/>
  <c r="M195" i="3"/>
  <c r="J195" i="3"/>
  <c r="S188" i="3"/>
  <c r="S187" i="3" s="1"/>
  <c r="R188" i="3"/>
  <c r="Q188" i="3"/>
  <c r="O188" i="3"/>
  <c r="M188" i="3"/>
  <c r="J188" i="3"/>
  <c r="Q187" i="3"/>
  <c r="O187" i="3"/>
  <c r="M187" i="3"/>
  <c r="J187" i="3"/>
  <c r="J62" i="3" s="1"/>
  <c r="Q182" i="3"/>
  <c r="O182" i="3"/>
  <c r="M182" i="3"/>
  <c r="L182" i="3"/>
  <c r="R182" i="3" s="1"/>
  <c r="S182" i="3" s="1"/>
  <c r="J182" i="3"/>
  <c r="Q179" i="3"/>
  <c r="O179" i="3"/>
  <c r="L179" i="3"/>
  <c r="J179" i="3"/>
  <c r="R174" i="3"/>
  <c r="S174" i="3" s="1"/>
  <c r="Q174" i="3"/>
  <c r="Q173" i="3" s="1"/>
  <c r="O174" i="3"/>
  <c r="M174" i="3"/>
  <c r="L174" i="3"/>
  <c r="J174" i="3"/>
  <c r="J173" i="3" s="1"/>
  <c r="O173" i="3"/>
  <c r="Q168" i="3"/>
  <c r="O168" i="3"/>
  <c r="L168" i="3"/>
  <c r="J168" i="3"/>
  <c r="Q162" i="3"/>
  <c r="O162" i="3"/>
  <c r="M162" i="3"/>
  <c r="L162" i="3"/>
  <c r="R162" i="3" s="1"/>
  <c r="S162" i="3" s="1"/>
  <c r="J162" i="3"/>
  <c r="Q157" i="3"/>
  <c r="N157" i="3"/>
  <c r="M157" i="3"/>
  <c r="J157" i="3"/>
  <c r="Q150" i="3"/>
  <c r="L150" i="3"/>
  <c r="J150" i="3"/>
  <c r="Q144" i="3"/>
  <c r="M144" i="3"/>
  <c r="L144" i="3"/>
  <c r="J144" i="3"/>
  <c r="S139" i="3"/>
  <c r="R139" i="3"/>
  <c r="Q139" i="3"/>
  <c r="N139" i="3"/>
  <c r="O139" i="3" s="1"/>
  <c r="M139" i="3"/>
  <c r="J139" i="3"/>
  <c r="R135" i="3"/>
  <c r="S135" i="3" s="1"/>
  <c r="Q135" i="3"/>
  <c r="O135" i="3"/>
  <c r="M135" i="3"/>
  <c r="L135" i="3"/>
  <c r="J135" i="3"/>
  <c r="S130" i="3"/>
  <c r="R130" i="3"/>
  <c r="Q130" i="3"/>
  <c r="O130" i="3"/>
  <c r="L130" i="3"/>
  <c r="M130" i="3" s="1"/>
  <c r="J130" i="3"/>
  <c r="R125" i="3"/>
  <c r="S125" i="3" s="1"/>
  <c r="Q125" i="3"/>
  <c r="O125" i="3"/>
  <c r="M125" i="3"/>
  <c r="L125" i="3"/>
  <c r="J125" i="3"/>
  <c r="R120" i="3"/>
  <c r="S120" i="3" s="1"/>
  <c r="Q120" i="3"/>
  <c r="O120" i="3"/>
  <c r="M120" i="3"/>
  <c r="L120" i="3"/>
  <c r="J120" i="3"/>
  <c r="Q114" i="3"/>
  <c r="O114" i="3"/>
  <c r="L114" i="3"/>
  <c r="J114" i="3"/>
  <c r="Q110" i="3"/>
  <c r="O110" i="3"/>
  <c r="M110" i="3"/>
  <c r="L110" i="3"/>
  <c r="R110" i="3" s="1"/>
  <c r="S110" i="3" s="1"/>
  <c r="J110" i="3"/>
  <c r="Q104" i="3"/>
  <c r="O104" i="3"/>
  <c r="L104" i="3"/>
  <c r="R104" i="3" s="1"/>
  <c r="S104" i="3" s="1"/>
  <c r="J104" i="3"/>
  <c r="Q98" i="3"/>
  <c r="O98" i="3"/>
  <c r="L98" i="3"/>
  <c r="J98" i="3"/>
  <c r="R92" i="3"/>
  <c r="S92" i="3" s="1"/>
  <c r="Q92" i="3"/>
  <c r="O92" i="3"/>
  <c r="M92" i="3"/>
  <c r="L92" i="3"/>
  <c r="J92" i="3"/>
  <c r="J85" i="3"/>
  <c r="F85" i="3"/>
  <c r="F83" i="3"/>
  <c r="E81" i="3"/>
  <c r="J66" i="3"/>
  <c r="J61" i="3"/>
  <c r="J53" i="3"/>
  <c r="F53" i="3"/>
  <c r="F51" i="3"/>
  <c r="E49" i="3"/>
  <c r="E47" i="3"/>
  <c r="J36" i="3"/>
  <c r="F36" i="3"/>
  <c r="J35" i="3"/>
  <c r="F35" i="3"/>
  <c r="J34" i="3"/>
  <c r="F34" i="3"/>
  <c r="J33" i="3"/>
  <c r="F33" i="3"/>
  <c r="J32" i="3"/>
  <c r="F32" i="3"/>
  <c r="J23" i="3"/>
  <c r="E23" i="3"/>
  <c r="J54" i="3" s="1"/>
  <c r="E17" i="3"/>
  <c r="F54" i="3" s="1"/>
  <c r="J11" i="3"/>
  <c r="J83" i="3" s="1"/>
  <c r="E6" i="3"/>
  <c r="E79" i="3" s="1"/>
  <c r="S675" i="2"/>
  <c r="Q675" i="2"/>
  <c r="O675" i="2"/>
  <c r="M675" i="2"/>
  <c r="M668" i="2" s="1"/>
  <c r="M667" i="2" s="1"/>
  <c r="J675" i="2"/>
  <c r="S669" i="2"/>
  <c r="S668" i="2" s="1"/>
  <c r="S667" i="2" s="1"/>
  <c r="Q669" i="2"/>
  <c r="Q668" i="2" s="1"/>
  <c r="Q667" i="2" s="1"/>
  <c r="O669" i="2"/>
  <c r="M669" i="2"/>
  <c r="J669" i="2"/>
  <c r="O668" i="2"/>
  <c r="O667" i="2" s="1"/>
  <c r="J668" i="2"/>
  <c r="J667" i="2"/>
  <c r="S664" i="2"/>
  <c r="R664" i="2"/>
  <c r="Q664" i="2"/>
  <c r="O664" i="2"/>
  <c r="N664" i="2"/>
  <c r="M664" i="2"/>
  <c r="J664" i="2"/>
  <c r="R661" i="2"/>
  <c r="S661" i="2" s="1"/>
  <c r="Q661" i="2"/>
  <c r="O661" i="2"/>
  <c r="N661" i="2"/>
  <c r="M661" i="2"/>
  <c r="J661" i="2"/>
  <c r="J654" i="2" s="1"/>
  <c r="J653" i="2" s="1"/>
  <c r="Q655" i="2"/>
  <c r="N655" i="2"/>
  <c r="O655" i="2" s="1"/>
  <c r="O654" i="2" s="1"/>
  <c r="O653" i="2" s="1"/>
  <c r="M655" i="2"/>
  <c r="J655" i="2"/>
  <c r="M654" i="2"/>
  <c r="M653" i="2" s="1"/>
  <c r="R650" i="2"/>
  <c r="S650" i="2" s="1"/>
  <c r="Q650" i="2"/>
  <c r="O650" i="2"/>
  <c r="O646" i="2" s="1"/>
  <c r="M650" i="2"/>
  <c r="L650" i="2"/>
  <c r="J650" i="2"/>
  <c r="J646" i="2" s="1"/>
  <c r="Q647" i="2"/>
  <c r="Q646" i="2" s="1"/>
  <c r="O647" i="2"/>
  <c r="M647" i="2"/>
  <c r="M646" i="2" s="1"/>
  <c r="L647" i="2"/>
  <c r="R647" i="2" s="1"/>
  <c r="S647" i="2" s="1"/>
  <c r="J647" i="2"/>
  <c r="Q642" i="2"/>
  <c r="O642" i="2"/>
  <c r="L642" i="2"/>
  <c r="M642" i="2" s="1"/>
  <c r="J642" i="2"/>
  <c r="R637" i="2"/>
  <c r="S637" i="2" s="1"/>
  <c r="Q637" i="2"/>
  <c r="O637" i="2"/>
  <c r="M637" i="2"/>
  <c r="L637" i="2"/>
  <c r="J637" i="2"/>
  <c r="J615" i="2" s="1"/>
  <c r="J65" i="2" s="1"/>
  <c r="Q633" i="2"/>
  <c r="O633" i="2"/>
  <c r="L633" i="2"/>
  <c r="M633" i="2" s="1"/>
  <c r="J633" i="2"/>
  <c r="R629" i="2"/>
  <c r="S629" i="2" s="1"/>
  <c r="Q629" i="2"/>
  <c r="O629" i="2"/>
  <c r="M629" i="2"/>
  <c r="L629" i="2"/>
  <c r="J629" i="2"/>
  <c r="Q626" i="2"/>
  <c r="O626" i="2"/>
  <c r="M626" i="2"/>
  <c r="L626" i="2"/>
  <c r="R626" i="2" s="1"/>
  <c r="S626" i="2" s="1"/>
  <c r="J626" i="2"/>
  <c r="Q620" i="2"/>
  <c r="O620" i="2"/>
  <c r="L620" i="2"/>
  <c r="J620" i="2"/>
  <c r="R616" i="2"/>
  <c r="S616" i="2" s="1"/>
  <c r="Q616" i="2"/>
  <c r="O616" i="2"/>
  <c r="O615" i="2" s="1"/>
  <c r="M616" i="2"/>
  <c r="L616" i="2"/>
  <c r="J616" i="2"/>
  <c r="Q609" i="2"/>
  <c r="O609" i="2"/>
  <c r="L609" i="2"/>
  <c r="M609" i="2" s="1"/>
  <c r="J609" i="2"/>
  <c r="S602" i="2"/>
  <c r="R602" i="2"/>
  <c r="Q602" i="2"/>
  <c r="O602" i="2"/>
  <c r="M602" i="2"/>
  <c r="J602" i="2"/>
  <c r="S597" i="2"/>
  <c r="R597" i="2"/>
  <c r="Q597" i="2"/>
  <c r="O597" i="2"/>
  <c r="M597" i="2"/>
  <c r="J597" i="2"/>
  <c r="S593" i="2"/>
  <c r="Q593" i="2"/>
  <c r="O593" i="2"/>
  <c r="L593" i="2"/>
  <c r="R593" i="2" s="1"/>
  <c r="J593" i="2"/>
  <c r="S591" i="2"/>
  <c r="Q591" i="2"/>
  <c r="O591" i="2"/>
  <c r="M591" i="2"/>
  <c r="J591" i="2"/>
  <c r="S586" i="2"/>
  <c r="Q586" i="2"/>
  <c r="O586" i="2"/>
  <c r="M586" i="2"/>
  <c r="J586" i="2"/>
  <c r="Q581" i="2"/>
  <c r="O581" i="2"/>
  <c r="N581" i="2"/>
  <c r="R581" i="2" s="1"/>
  <c r="S581" i="2" s="1"/>
  <c r="M581" i="2"/>
  <c r="J581" i="2"/>
  <c r="S576" i="2"/>
  <c r="R576" i="2"/>
  <c r="Q576" i="2"/>
  <c r="O576" i="2"/>
  <c r="M576" i="2"/>
  <c r="J576" i="2"/>
  <c r="Q569" i="2"/>
  <c r="N569" i="2"/>
  <c r="O569" i="2" s="1"/>
  <c r="L569" i="2"/>
  <c r="M569" i="2" s="1"/>
  <c r="J569" i="2"/>
  <c r="R564" i="2"/>
  <c r="S564" i="2" s="1"/>
  <c r="Q564" i="2"/>
  <c r="O564" i="2"/>
  <c r="M564" i="2"/>
  <c r="L564" i="2"/>
  <c r="J564" i="2"/>
  <c r="S559" i="2"/>
  <c r="R559" i="2"/>
  <c r="Q559" i="2"/>
  <c r="Q450" i="2" s="1"/>
  <c r="O559" i="2"/>
  <c r="M559" i="2"/>
  <c r="J559" i="2"/>
  <c r="R554" i="2"/>
  <c r="S554" i="2" s="1"/>
  <c r="Q554" i="2"/>
  <c r="O554" i="2"/>
  <c r="M554" i="2"/>
  <c r="J554" i="2"/>
  <c r="R549" i="2"/>
  <c r="S549" i="2" s="1"/>
  <c r="Q549" i="2"/>
  <c r="O549" i="2"/>
  <c r="M549" i="2"/>
  <c r="L549" i="2"/>
  <c r="J549" i="2"/>
  <c r="Q544" i="2"/>
  <c r="N544" i="2"/>
  <c r="M544" i="2"/>
  <c r="J544" i="2"/>
  <c r="Q539" i="2"/>
  <c r="O539" i="2"/>
  <c r="L539" i="2"/>
  <c r="M539" i="2" s="1"/>
  <c r="J539" i="2"/>
  <c r="R534" i="2"/>
  <c r="S534" i="2" s="1"/>
  <c r="Q534" i="2"/>
  <c r="N534" i="2"/>
  <c r="O534" i="2" s="1"/>
  <c r="M534" i="2"/>
  <c r="J534" i="2"/>
  <c r="Q529" i="2"/>
  <c r="O529" i="2"/>
  <c r="L529" i="2"/>
  <c r="M529" i="2" s="1"/>
  <c r="J529" i="2"/>
  <c r="S523" i="2"/>
  <c r="R523" i="2"/>
  <c r="Q523" i="2"/>
  <c r="O523" i="2"/>
  <c r="M523" i="2"/>
  <c r="L523" i="2"/>
  <c r="J523" i="2"/>
  <c r="Q517" i="2"/>
  <c r="O517" i="2"/>
  <c r="L517" i="2"/>
  <c r="R517" i="2" s="1"/>
  <c r="S517" i="2" s="1"/>
  <c r="J517" i="2"/>
  <c r="Q511" i="2"/>
  <c r="O511" i="2"/>
  <c r="L511" i="2"/>
  <c r="J511" i="2"/>
  <c r="Q502" i="2"/>
  <c r="N502" i="2"/>
  <c r="R502" i="2" s="1"/>
  <c r="S502" i="2" s="1"/>
  <c r="M502" i="2"/>
  <c r="J502" i="2"/>
  <c r="Q497" i="2"/>
  <c r="O497" i="2"/>
  <c r="L497" i="2"/>
  <c r="R497" i="2" s="1"/>
  <c r="S497" i="2" s="1"/>
  <c r="J497" i="2"/>
  <c r="S492" i="2"/>
  <c r="R492" i="2"/>
  <c r="Q492" i="2"/>
  <c r="O492" i="2"/>
  <c r="M492" i="2"/>
  <c r="J492" i="2"/>
  <c r="S487" i="2"/>
  <c r="R487" i="2"/>
  <c r="Q487" i="2"/>
  <c r="O487" i="2"/>
  <c r="M487" i="2"/>
  <c r="J487" i="2"/>
  <c r="R483" i="2"/>
  <c r="S483" i="2" s="1"/>
  <c r="Q483" i="2"/>
  <c r="O483" i="2"/>
  <c r="M483" i="2"/>
  <c r="J483" i="2"/>
  <c r="R479" i="2"/>
  <c r="S479" i="2" s="1"/>
  <c r="Q479" i="2"/>
  <c r="O479" i="2"/>
  <c r="M479" i="2"/>
  <c r="J479" i="2"/>
  <c r="R477" i="2"/>
  <c r="S477" i="2" s="1"/>
  <c r="Q477" i="2"/>
  <c r="O477" i="2"/>
  <c r="M477" i="2"/>
  <c r="J477" i="2"/>
  <c r="S470" i="2"/>
  <c r="R470" i="2"/>
  <c r="Q470" i="2"/>
  <c r="O470" i="2"/>
  <c r="M470" i="2"/>
  <c r="J470" i="2"/>
  <c r="R468" i="2"/>
  <c r="S468" i="2" s="1"/>
  <c r="Q468" i="2"/>
  <c r="O468" i="2"/>
  <c r="M468" i="2"/>
  <c r="J468" i="2"/>
  <c r="R466" i="2"/>
  <c r="S466" i="2" s="1"/>
  <c r="Q466" i="2"/>
  <c r="O466" i="2"/>
  <c r="M466" i="2"/>
  <c r="J466" i="2"/>
  <c r="S460" i="2"/>
  <c r="R460" i="2"/>
  <c r="Q460" i="2"/>
  <c r="O460" i="2"/>
  <c r="M460" i="2"/>
  <c r="J460" i="2"/>
  <c r="J450" i="2" s="1"/>
  <c r="J64" i="2" s="1"/>
  <c r="S451" i="2"/>
  <c r="R451" i="2"/>
  <c r="Q451" i="2"/>
  <c r="O451" i="2"/>
  <c r="M451" i="2"/>
  <c r="J451" i="2"/>
  <c r="S444" i="2"/>
  <c r="R444" i="2"/>
  <c r="Q444" i="2"/>
  <c r="O444" i="2"/>
  <c r="M444" i="2"/>
  <c r="J444" i="2"/>
  <c r="R438" i="2"/>
  <c r="S438" i="2" s="1"/>
  <c r="S437" i="2" s="1"/>
  <c r="Q438" i="2"/>
  <c r="Q437" i="2" s="1"/>
  <c r="N438" i="2"/>
  <c r="O438" i="2" s="1"/>
  <c r="M438" i="2"/>
  <c r="J438" i="2"/>
  <c r="O437" i="2"/>
  <c r="M437" i="2"/>
  <c r="S425" i="2"/>
  <c r="Q425" i="2"/>
  <c r="O425" i="2"/>
  <c r="M425" i="2"/>
  <c r="J425" i="2"/>
  <c r="S412" i="2"/>
  <c r="Q412" i="2"/>
  <c r="O412" i="2"/>
  <c r="M412" i="2"/>
  <c r="J412" i="2"/>
  <c r="R396" i="2"/>
  <c r="S396" i="2" s="1"/>
  <c r="Q396" i="2"/>
  <c r="O396" i="2"/>
  <c r="M396" i="2"/>
  <c r="J396" i="2"/>
  <c r="Q388" i="2"/>
  <c r="O388" i="2"/>
  <c r="N388" i="2"/>
  <c r="R388" i="2" s="1"/>
  <c r="S388" i="2" s="1"/>
  <c r="M388" i="2"/>
  <c r="J388" i="2"/>
  <c r="R387" i="2"/>
  <c r="S381" i="2"/>
  <c r="R381" i="2"/>
  <c r="Q381" i="2"/>
  <c r="O381" i="2"/>
  <c r="M381" i="2"/>
  <c r="J381" i="2"/>
  <c r="S375" i="2"/>
  <c r="R375" i="2"/>
  <c r="Q375" i="2"/>
  <c r="O375" i="2"/>
  <c r="M375" i="2"/>
  <c r="J375" i="2"/>
  <c r="R368" i="2"/>
  <c r="S368" i="2" s="1"/>
  <c r="Q368" i="2"/>
  <c r="O368" i="2"/>
  <c r="M368" i="2"/>
  <c r="L368" i="2"/>
  <c r="J368" i="2"/>
  <c r="S360" i="2"/>
  <c r="R360" i="2"/>
  <c r="Q360" i="2"/>
  <c r="O360" i="2"/>
  <c r="M360" i="2"/>
  <c r="J360" i="2"/>
  <c r="R353" i="2"/>
  <c r="S353" i="2" s="1"/>
  <c r="Q353" i="2"/>
  <c r="O353" i="2"/>
  <c r="N353" i="2"/>
  <c r="P353" i="2" s="1"/>
  <c r="M353" i="2"/>
  <c r="J353" i="2"/>
  <c r="R347" i="2"/>
  <c r="S347" i="2" s="1"/>
  <c r="Q347" i="2"/>
  <c r="O347" i="2"/>
  <c r="M347" i="2"/>
  <c r="J347" i="2"/>
  <c r="Q341" i="2"/>
  <c r="N341" i="2"/>
  <c r="R341" i="2" s="1"/>
  <c r="S341" i="2" s="1"/>
  <c r="M341" i="2"/>
  <c r="J341" i="2"/>
  <c r="Q334" i="2"/>
  <c r="N334" i="2"/>
  <c r="M334" i="2"/>
  <c r="J334" i="2"/>
  <c r="S328" i="2"/>
  <c r="R328" i="2"/>
  <c r="Q328" i="2"/>
  <c r="O328" i="2"/>
  <c r="M328" i="2"/>
  <c r="J328" i="2"/>
  <c r="S322" i="2"/>
  <c r="R322" i="2"/>
  <c r="Q322" i="2"/>
  <c r="O322" i="2"/>
  <c r="N322" i="2"/>
  <c r="M322" i="2"/>
  <c r="J322" i="2"/>
  <c r="S316" i="2"/>
  <c r="R316" i="2"/>
  <c r="Q316" i="2"/>
  <c r="O316" i="2"/>
  <c r="N316" i="2"/>
  <c r="M316" i="2"/>
  <c r="J316" i="2"/>
  <c r="R309" i="2"/>
  <c r="S309" i="2" s="1"/>
  <c r="Q309" i="2"/>
  <c r="O309" i="2"/>
  <c r="M309" i="2"/>
  <c r="J309" i="2"/>
  <c r="R302" i="2"/>
  <c r="S302" i="2" s="1"/>
  <c r="Q302" i="2"/>
  <c r="O302" i="2"/>
  <c r="M302" i="2"/>
  <c r="J302" i="2"/>
  <c r="S295" i="2"/>
  <c r="R295" i="2"/>
  <c r="Q295" i="2"/>
  <c r="O295" i="2"/>
  <c r="M295" i="2"/>
  <c r="J295" i="2"/>
  <c r="J254" i="2" s="1"/>
  <c r="J62" i="2" s="1"/>
  <c r="S289" i="2"/>
  <c r="R289" i="2"/>
  <c r="Q289" i="2"/>
  <c r="O289" i="2"/>
  <c r="N289" i="2"/>
  <c r="M289" i="2"/>
  <c r="J289" i="2"/>
  <c r="R282" i="2"/>
  <c r="S282" i="2" s="1"/>
  <c r="Q282" i="2"/>
  <c r="O282" i="2"/>
  <c r="M282" i="2"/>
  <c r="J282" i="2"/>
  <c r="S276" i="2"/>
  <c r="R276" i="2"/>
  <c r="Q276" i="2"/>
  <c r="O276" i="2"/>
  <c r="M276" i="2"/>
  <c r="J276" i="2"/>
  <c r="Q270" i="2"/>
  <c r="N270" i="2"/>
  <c r="M270" i="2"/>
  <c r="J270" i="2"/>
  <c r="S262" i="2"/>
  <c r="R262" i="2"/>
  <c r="Q262" i="2"/>
  <c r="O262" i="2"/>
  <c r="L262" i="2"/>
  <c r="M262" i="2" s="1"/>
  <c r="J262" i="2"/>
  <c r="R255" i="2"/>
  <c r="S255" i="2" s="1"/>
  <c r="Q255" i="2"/>
  <c r="Q254" i="2" s="1"/>
  <c r="O255" i="2"/>
  <c r="M255" i="2"/>
  <c r="M254" i="2" s="1"/>
  <c r="J255" i="2"/>
  <c r="R253" i="2"/>
  <c r="S249" i="2"/>
  <c r="R249" i="2"/>
  <c r="Q249" i="2"/>
  <c r="O249" i="2"/>
  <c r="M249" i="2"/>
  <c r="J249" i="2"/>
  <c r="S244" i="2"/>
  <c r="R244" i="2"/>
  <c r="Q244" i="2"/>
  <c r="O244" i="2"/>
  <c r="M244" i="2"/>
  <c r="J244" i="2"/>
  <c r="R239" i="2"/>
  <c r="S239" i="2" s="1"/>
  <c r="Q239" i="2"/>
  <c r="O239" i="2"/>
  <c r="M239" i="2"/>
  <c r="J239" i="2"/>
  <c r="S234" i="2"/>
  <c r="R234" i="2"/>
  <c r="Q234" i="2"/>
  <c r="O234" i="2"/>
  <c r="M234" i="2"/>
  <c r="L234" i="2"/>
  <c r="J234" i="2"/>
  <c r="R229" i="2"/>
  <c r="S229" i="2" s="1"/>
  <c r="Q229" i="2"/>
  <c r="O229" i="2"/>
  <c r="L229" i="2"/>
  <c r="M229" i="2" s="1"/>
  <c r="J229" i="2"/>
  <c r="S225" i="2"/>
  <c r="R225" i="2"/>
  <c r="Q225" i="2"/>
  <c r="O225" i="2"/>
  <c r="M225" i="2"/>
  <c r="J225" i="2"/>
  <c r="S221" i="2"/>
  <c r="R221" i="2"/>
  <c r="Q221" i="2"/>
  <c r="O221" i="2"/>
  <c r="M221" i="2"/>
  <c r="J221" i="2"/>
  <c r="R215" i="2"/>
  <c r="S215" i="2" s="1"/>
  <c r="Q215" i="2"/>
  <c r="O215" i="2"/>
  <c r="M215" i="2"/>
  <c r="J215" i="2"/>
  <c r="R210" i="2"/>
  <c r="S210" i="2" s="1"/>
  <c r="Q210" i="2"/>
  <c r="O210" i="2"/>
  <c r="M210" i="2"/>
  <c r="L210" i="2"/>
  <c r="J210" i="2"/>
  <c r="R204" i="2"/>
  <c r="S204" i="2" s="1"/>
  <c r="Q204" i="2"/>
  <c r="O204" i="2"/>
  <c r="M204" i="2"/>
  <c r="L204" i="2"/>
  <c r="J204" i="2"/>
  <c r="Q199" i="2"/>
  <c r="O199" i="2"/>
  <c r="L199" i="2"/>
  <c r="J199" i="2"/>
  <c r="R194" i="2"/>
  <c r="S194" i="2" s="1"/>
  <c r="Q194" i="2"/>
  <c r="O194" i="2"/>
  <c r="M194" i="2"/>
  <c r="L194" i="2"/>
  <c r="J194" i="2"/>
  <c r="S187" i="2"/>
  <c r="Q187" i="2"/>
  <c r="O187" i="2"/>
  <c r="M187" i="2"/>
  <c r="L187" i="2"/>
  <c r="R187" i="2" s="1"/>
  <c r="J187" i="2"/>
  <c r="Q181" i="2"/>
  <c r="O181" i="2"/>
  <c r="L181" i="2"/>
  <c r="M181" i="2" s="1"/>
  <c r="J181" i="2"/>
  <c r="R176" i="2"/>
  <c r="S176" i="2" s="1"/>
  <c r="Q176" i="2"/>
  <c r="O176" i="2"/>
  <c r="M176" i="2"/>
  <c r="L176" i="2"/>
  <c r="J176" i="2"/>
  <c r="Q171" i="2"/>
  <c r="O171" i="2"/>
  <c r="L171" i="2"/>
  <c r="J171" i="2"/>
  <c r="R166" i="2"/>
  <c r="S166" i="2" s="1"/>
  <c r="Q166" i="2"/>
  <c r="O166" i="2"/>
  <c r="M166" i="2"/>
  <c r="L166" i="2"/>
  <c r="J166" i="2"/>
  <c r="Q160" i="2"/>
  <c r="N160" i="2"/>
  <c r="O160" i="2" s="1"/>
  <c r="M160" i="2"/>
  <c r="J160" i="2"/>
  <c r="Q154" i="2"/>
  <c r="O154" i="2"/>
  <c r="L154" i="2"/>
  <c r="J154" i="2"/>
  <c r="R149" i="2"/>
  <c r="S149" i="2" s="1"/>
  <c r="Q149" i="2"/>
  <c r="O149" i="2"/>
  <c r="M149" i="2"/>
  <c r="L149" i="2"/>
  <c r="J149" i="2"/>
  <c r="Q142" i="2"/>
  <c r="O142" i="2"/>
  <c r="M142" i="2"/>
  <c r="L142" i="2"/>
  <c r="R142" i="2" s="1"/>
  <c r="S142" i="2" s="1"/>
  <c r="J142" i="2"/>
  <c r="Q137" i="2"/>
  <c r="O137" i="2"/>
  <c r="L137" i="2"/>
  <c r="M137" i="2" s="1"/>
  <c r="J137" i="2"/>
  <c r="R132" i="2"/>
  <c r="S132" i="2" s="1"/>
  <c r="Q132" i="2"/>
  <c r="O132" i="2"/>
  <c r="M132" i="2"/>
  <c r="L132" i="2"/>
  <c r="J132" i="2"/>
  <c r="Q126" i="2"/>
  <c r="O126" i="2"/>
  <c r="L126" i="2"/>
  <c r="J126" i="2"/>
  <c r="Q121" i="2"/>
  <c r="O121" i="2"/>
  <c r="M121" i="2"/>
  <c r="L121" i="2"/>
  <c r="R121" i="2" s="1"/>
  <c r="S121" i="2" s="1"/>
  <c r="J121" i="2"/>
  <c r="Q115" i="2"/>
  <c r="O115" i="2"/>
  <c r="L115" i="2"/>
  <c r="M115" i="2" s="1"/>
  <c r="J115" i="2"/>
  <c r="Q110" i="2"/>
  <c r="O110" i="2"/>
  <c r="L110" i="2"/>
  <c r="R110" i="2" s="1"/>
  <c r="S110" i="2" s="1"/>
  <c r="J110" i="2"/>
  <c r="S104" i="2"/>
  <c r="Q104" i="2"/>
  <c r="O104" i="2"/>
  <c r="M104" i="2"/>
  <c r="J104" i="2"/>
  <c r="S99" i="2"/>
  <c r="Q99" i="2"/>
  <c r="Q92" i="2" s="1"/>
  <c r="O99" i="2"/>
  <c r="O92" i="2" s="1"/>
  <c r="M99" i="2"/>
  <c r="J99" i="2"/>
  <c r="S93" i="2"/>
  <c r="Q93" i="2"/>
  <c r="O93" i="2"/>
  <c r="M93" i="2"/>
  <c r="J93" i="2"/>
  <c r="J92" i="2" s="1"/>
  <c r="J90" i="2"/>
  <c r="F87" i="2"/>
  <c r="J86" i="2"/>
  <c r="F86" i="2"/>
  <c r="F84" i="2"/>
  <c r="E82" i="2"/>
  <c r="J70" i="2"/>
  <c r="J69" i="2"/>
  <c r="J68" i="2"/>
  <c r="J67" i="2" s="1"/>
  <c r="J66" i="2"/>
  <c r="F55" i="2"/>
  <c r="J54" i="2"/>
  <c r="F54" i="2"/>
  <c r="F52" i="2"/>
  <c r="E50" i="2"/>
  <c r="J37" i="2"/>
  <c r="F37" i="2"/>
  <c r="J36" i="2"/>
  <c r="F36" i="2"/>
  <c r="J35" i="2"/>
  <c r="F35" i="2"/>
  <c r="J24" i="2"/>
  <c r="E24" i="2"/>
  <c r="J55" i="2" s="1"/>
  <c r="J23" i="2"/>
  <c r="J12" i="2"/>
  <c r="J84" i="2" s="1"/>
  <c r="E7" i="2"/>
  <c r="E80" i="2" s="1"/>
  <c r="C26" i="1"/>
  <c r="E26" i="1" s="1"/>
  <c r="E14" i="1"/>
  <c r="J92" i="8" l="1"/>
  <c r="BH152" i="9"/>
  <c r="BG150" i="9"/>
  <c r="BI144" i="9"/>
  <c r="BF144" i="9"/>
  <c r="BE144" i="9"/>
  <c r="BH144" i="9"/>
  <c r="BH142" i="9"/>
  <c r="BF142" i="9"/>
  <c r="BE142" i="9"/>
  <c r="BI142" i="9"/>
  <c r="BG142" i="9"/>
  <c r="BK133" i="9"/>
  <c r="J133" i="9" s="1"/>
  <c r="J99" i="9" s="1"/>
  <c r="BH141" i="9"/>
  <c r="BI141" i="9"/>
  <c r="BE141" i="9"/>
  <c r="BF141" i="9"/>
  <c r="BI138" i="9"/>
  <c r="J528" i="3"/>
  <c r="J502" i="3" s="1"/>
  <c r="Z190" i="5"/>
  <c r="AA190" i="5" s="1"/>
  <c r="J118" i="7"/>
  <c r="J90" i="6"/>
  <c r="J114" i="9"/>
  <c r="J89" i="6"/>
  <c r="F92" i="9"/>
  <c r="F86" i="3"/>
  <c r="F496" i="3"/>
  <c r="F92" i="8"/>
  <c r="E110" i="8"/>
  <c r="J86" i="3"/>
  <c r="J113" i="6"/>
  <c r="E85" i="9"/>
  <c r="J493" i="3"/>
  <c r="J114" i="8"/>
  <c r="J87" i="2"/>
  <c r="E111" i="7"/>
  <c r="Z148" i="5"/>
  <c r="AA148" i="5" s="1"/>
  <c r="N166" i="5"/>
  <c r="N111" i="5" s="1"/>
  <c r="R88" i="5"/>
  <c r="W136" i="5"/>
  <c r="P199" i="5"/>
  <c r="Y264" i="5"/>
  <c r="T294" i="5"/>
  <c r="W142" i="5"/>
  <c r="Y294" i="5"/>
  <c r="Z298" i="5"/>
  <c r="AA298" i="5" s="1"/>
  <c r="AA294" i="5" s="1"/>
  <c r="V405" i="5"/>
  <c r="X405" i="5" s="1"/>
  <c r="T88" i="5"/>
  <c r="Y210" i="5"/>
  <c r="Z286" i="5"/>
  <c r="AA286" i="5" s="1"/>
  <c r="W205" i="5"/>
  <c r="N265" i="5"/>
  <c r="R264" i="5"/>
  <c r="T388" i="5"/>
  <c r="T387" i="5" s="1"/>
  <c r="T386" i="5" s="1"/>
  <c r="J83" i="5"/>
  <c r="Y88" i="5"/>
  <c r="W112" i="5"/>
  <c r="W111" i="5" s="1"/>
  <c r="T264" i="5"/>
  <c r="P388" i="5"/>
  <c r="P387" i="5" s="1"/>
  <c r="P386" i="5" s="1"/>
  <c r="P88" i="5"/>
  <c r="J199" i="5"/>
  <c r="J63" i="5" s="1"/>
  <c r="N389" i="5"/>
  <c r="N388" i="5" s="1"/>
  <c r="N387" i="5" s="1"/>
  <c r="N386" i="5" s="1"/>
  <c r="C20" i="1" s="1"/>
  <c r="R388" i="5"/>
  <c r="R387" i="5" s="1"/>
  <c r="R386" i="5" s="1"/>
  <c r="J88" i="5"/>
  <c r="J61" i="5" s="1"/>
  <c r="Z106" i="5"/>
  <c r="AA106" i="5" s="1"/>
  <c r="Z154" i="5"/>
  <c r="AA154" i="5" s="1"/>
  <c r="AA111" i="5" s="1"/>
  <c r="J210" i="5"/>
  <c r="J64" i="5" s="1"/>
  <c r="W264" i="5"/>
  <c r="R111" i="5"/>
  <c r="R294" i="5"/>
  <c r="Y199" i="5"/>
  <c r="AC89" i="5"/>
  <c r="J111" i="5"/>
  <c r="J62" i="5" s="1"/>
  <c r="N294" i="5"/>
  <c r="P111" i="5"/>
  <c r="P87" i="5" s="1"/>
  <c r="P86" i="5" s="1"/>
  <c r="J388" i="5"/>
  <c r="J387" i="5" s="1"/>
  <c r="P264" i="5"/>
  <c r="N100" i="5"/>
  <c r="P210" i="5"/>
  <c r="Z234" i="5"/>
  <c r="AA234" i="5" s="1"/>
  <c r="J264" i="5"/>
  <c r="J65" i="5" s="1"/>
  <c r="AC265" i="5"/>
  <c r="P294" i="5"/>
  <c r="J61" i="2"/>
  <c r="S646" i="2"/>
  <c r="R181" i="2"/>
  <c r="S181" i="2" s="1"/>
  <c r="O502" i="2"/>
  <c r="O450" i="2" s="1"/>
  <c r="J51" i="3"/>
  <c r="R157" i="3"/>
  <c r="S157" i="3" s="1"/>
  <c r="O157" i="3"/>
  <c r="M308" i="3"/>
  <c r="E48" i="2"/>
  <c r="M126" i="2"/>
  <c r="R126" i="2"/>
  <c r="S126" i="2" s="1"/>
  <c r="J91" i="3"/>
  <c r="R179" i="3"/>
  <c r="S179" i="3" s="1"/>
  <c r="S173" i="3" s="1"/>
  <c r="M179" i="3"/>
  <c r="M173" i="3" s="1"/>
  <c r="Q194" i="3"/>
  <c r="R334" i="2"/>
  <c r="S334" i="2" s="1"/>
  <c r="S254" i="2" s="1"/>
  <c r="O334" i="2"/>
  <c r="R544" i="2"/>
  <c r="S544" i="2" s="1"/>
  <c r="O544" i="2"/>
  <c r="N144" i="3"/>
  <c r="O144" i="3" s="1"/>
  <c r="O91" i="3" s="1"/>
  <c r="O90" i="3" s="1"/>
  <c r="O89" i="3" s="1"/>
  <c r="D8" i="1" s="1"/>
  <c r="O401" i="3"/>
  <c r="R401" i="3"/>
  <c r="S401" i="3" s="1"/>
  <c r="R202" i="3"/>
  <c r="S202" i="3" s="1"/>
  <c r="M202" i="3"/>
  <c r="O413" i="3"/>
  <c r="R413" i="3"/>
  <c r="S413" i="3" s="1"/>
  <c r="M110" i="2"/>
  <c r="M92" i="2" s="1"/>
  <c r="J52" i="2"/>
  <c r="R199" i="2"/>
  <c r="S199" i="2" s="1"/>
  <c r="M199" i="2"/>
  <c r="N422" i="3"/>
  <c r="O422" i="3" s="1"/>
  <c r="O421" i="3" s="1"/>
  <c r="M422" i="3"/>
  <c r="M421" i="3" s="1"/>
  <c r="R642" i="2"/>
  <c r="S642" i="2" s="1"/>
  <c r="Q654" i="2"/>
  <c r="Q653" i="2" s="1"/>
  <c r="J69" i="3"/>
  <c r="Q91" i="3"/>
  <c r="R168" i="3"/>
  <c r="S168" i="3" s="1"/>
  <c r="M168" i="3"/>
  <c r="O404" i="3"/>
  <c r="R404" i="3"/>
  <c r="S404" i="3" s="1"/>
  <c r="R154" i="2"/>
  <c r="S154" i="2" s="1"/>
  <c r="M154" i="2"/>
  <c r="R160" i="2"/>
  <c r="S160" i="2" s="1"/>
  <c r="R270" i="2"/>
  <c r="S270" i="2" s="1"/>
  <c r="O270" i="2"/>
  <c r="J437" i="2"/>
  <c r="J63" i="2" s="1"/>
  <c r="M497" i="2"/>
  <c r="R539" i="2"/>
  <c r="S539" i="2" s="1"/>
  <c r="R620" i="2"/>
  <c r="S620" i="2" s="1"/>
  <c r="S615" i="2" s="1"/>
  <c r="M620" i="2"/>
  <c r="M615" i="2" s="1"/>
  <c r="R655" i="2"/>
  <c r="S655" i="2" s="1"/>
  <c r="S654" i="2" s="1"/>
  <c r="S653" i="2" s="1"/>
  <c r="M104" i="3"/>
  <c r="M194" i="3"/>
  <c r="S308" i="3"/>
  <c r="Q528" i="3"/>
  <c r="P541" i="3"/>
  <c r="Q541" i="3" s="1"/>
  <c r="Q540" i="3" s="1"/>
  <c r="M541" i="3"/>
  <c r="M540" i="3" s="1"/>
  <c r="Q4" i="4"/>
  <c r="M517" i="2"/>
  <c r="R115" i="2"/>
  <c r="S115" i="2" s="1"/>
  <c r="S92" i="2" s="1"/>
  <c r="R137" i="2"/>
  <c r="S137" i="2" s="1"/>
  <c r="M171" i="2"/>
  <c r="R171" i="2"/>
  <c r="S171" i="2" s="1"/>
  <c r="R114" i="3"/>
  <c r="S114" i="3" s="1"/>
  <c r="M114" i="3"/>
  <c r="R150" i="3"/>
  <c r="S150" i="3" s="1"/>
  <c r="N150" i="3"/>
  <c r="O150" i="3" s="1"/>
  <c r="S194" i="3"/>
  <c r="O308" i="3"/>
  <c r="O396" i="3"/>
  <c r="O385" i="3" s="1"/>
  <c r="R396" i="3"/>
  <c r="S396" i="3" s="1"/>
  <c r="S385" i="3" s="1"/>
  <c r="R425" i="3"/>
  <c r="S425" i="3" s="1"/>
  <c r="N425" i="3"/>
  <c r="O425" i="3" s="1"/>
  <c r="M425" i="3"/>
  <c r="M528" i="3"/>
  <c r="O341" i="2"/>
  <c r="O254" i="2" s="1"/>
  <c r="O91" i="2" s="1"/>
  <c r="O90" i="2" s="1"/>
  <c r="D3" i="1" s="1"/>
  <c r="D4" i="1" s="1"/>
  <c r="R511" i="2"/>
  <c r="S511" i="2" s="1"/>
  <c r="S450" i="2" s="1"/>
  <c r="M511" i="2"/>
  <c r="M450" i="2" s="1"/>
  <c r="R569" i="2"/>
  <c r="S569" i="2" s="1"/>
  <c r="M593" i="2"/>
  <c r="Q615" i="2"/>
  <c r="Q91" i="2" s="1"/>
  <c r="Q90" i="2" s="1"/>
  <c r="E3" i="1" s="1"/>
  <c r="E4" i="1" s="1"/>
  <c r="R98" i="3"/>
  <c r="S98" i="3" s="1"/>
  <c r="M98" i="3"/>
  <c r="M150" i="3"/>
  <c r="O194" i="3"/>
  <c r="Q308" i="3"/>
  <c r="O409" i="3"/>
  <c r="R409" i="3"/>
  <c r="S409" i="3" s="1"/>
  <c r="O527" i="3"/>
  <c r="O526" i="3" s="1"/>
  <c r="D9" i="1" s="1"/>
  <c r="Q52" i="4"/>
  <c r="Q103" i="4"/>
  <c r="Q206" i="4"/>
  <c r="P119" i="4"/>
  <c r="Q119" i="4" s="1"/>
  <c r="K119" i="4"/>
  <c r="P156" i="4"/>
  <c r="Q156" i="4" s="1"/>
  <c r="K156" i="4"/>
  <c r="N276" i="5"/>
  <c r="Z276" i="5"/>
  <c r="AA276" i="5" s="1"/>
  <c r="BI129" i="8"/>
  <c r="BH129" i="8"/>
  <c r="BG129" i="8"/>
  <c r="BF129" i="8"/>
  <c r="BE129" i="8"/>
  <c r="BF136" i="9"/>
  <c r="BE136" i="9"/>
  <c r="BI136" i="9"/>
  <c r="BH136" i="9"/>
  <c r="BG136" i="9"/>
  <c r="BI140" i="9"/>
  <c r="BH140" i="9"/>
  <c r="BG140" i="9"/>
  <c r="BF140" i="9"/>
  <c r="BE140" i="9"/>
  <c r="R529" i="2"/>
  <c r="S529" i="2" s="1"/>
  <c r="R609" i="2"/>
  <c r="S609" i="2" s="1"/>
  <c r="R633" i="2"/>
  <c r="S633" i="2" s="1"/>
  <c r="P73" i="4"/>
  <c r="Q73" i="4" s="1"/>
  <c r="F83" i="5"/>
  <c r="F55" i="5"/>
  <c r="J122" i="8"/>
  <c r="J98" i="8" s="1"/>
  <c r="BK121" i="8"/>
  <c r="BF125" i="9"/>
  <c r="BE125" i="9"/>
  <c r="BI125" i="9"/>
  <c r="BH125" i="9"/>
  <c r="BG125" i="9"/>
  <c r="BI148" i="9"/>
  <c r="BH148" i="9"/>
  <c r="N147" i="9"/>
  <c r="BG148" i="9"/>
  <c r="BF148" i="9"/>
  <c r="BE148" i="9"/>
  <c r="P210" i="4"/>
  <c r="Q210" i="4" s="1"/>
  <c r="K210" i="4"/>
  <c r="BH139" i="8"/>
  <c r="BG139" i="8"/>
  <c r="N136" i="8"/>
  <c r="BF139" i="8"/>
  <c r="BE139" i="8"/>
  <c r="BI139" i="8"/>
  <c r="J122" i="9"/>
  <c r="J98" i="9" s="1"/>
  <c r="M379" i="3"/>
  <c r="M328" i="3" s="1"/>
  <c r="P224" i="4"/>
  <c r="Q224" i="4" s="1"/>
  <c r="Q214" i="4" s="1"/>
  <c r="K224" i="4"/>
  <c r="K214" i="4" s="1"/>
  <c r="K213" i="4" s="1"/>
  <c r="BF132" i="8"/>
  <c r="BE132" i="8"/>
  <c r="BI132" i="8"/>
  <c r="BH132" i="8"/>
  <c r="N131" i="8"/>
  <c r="BG132" i="8"/>
  <c r="BI129" i="9"/>
  <c r="BH129" i="9"/>
  <c r="BG129" i="9"/>
  <c r="BF129" i="9"/>
  <c r="BE129" i="9"/>
  <c r="O342" i="3"/>
  <c r="O328" i="3" s="1"/>
  <c r="E516" i="3"/>
  <c r="P560" i="3"/>
  <c r="Q560" i="3" s="1"/>
  <c r="Q559" i="3" s="1"/>
  <c r="M560" i="3"/>
  <c r="M559" i="3" s="1"/>
  <c r="M123" i="4"/>
  <c r="M103" i="4" s="1"/>
  <c r="P142" i="4"/>
  <c r="Q142" i="4" s="1"/>
  <c r="M142" i="4"/>
  <c r="M133" i="4" s="1"/>
  <c r="H206" i="4"/>
  <c r="T111" i="5"/>
  <c r="Z200" i="5"/>
  <c r="AA200" i="5" s="1"/>
  <c r="AA199" i="5" s="1"/>
  <c r="W200" i="5"/>
  <c r="R210" i="5"/>
  <c r="J121" i="7"/>
  <c r="J97" i="7"/>
  <c r="M396" i="3"/>
  <c r="M385" i="3" s="1"/>
  <c r="M401" i="3"/>
  <c r="M404" i="3"/>
  <c r="M409" i="3"/>
  <c r="M413" i="3"/>
  <c r="H4" i="4"/>
  <c r="K47" i="4"/>
  <c r="K100" i="4"/>
  <c r="K190" i="4"/>
  <c r="K206" i="4"/>
  <c r="Z95" i="5"/>
  <c r="AA95" i="5" s="1"/>
  <c r="AA88" i="5" s="1"/>
  <c r="N95" i="5"/>
  <c r="Z239" i="5"/>
  <c r="AA239" i="5" s="1"/>
  <c r="N239" i="5"/>
  <c r="N253" i="5"/>
  <c r="Z253" i="5"/>
  <c r="AA253" i="5" s="1"/>
  <c r="Z290" i="5"/>
  <c r="AA290" i="5" s="1"/>
  <c r="N290" i="5"/>
  <c r="J121" i="6"/>
  <c r="J96" i="6" s="1"/>
  <c r="BK120" i="6"/>
  <c r="BI126" i="8"/>
  <c r="F37" i="8" s="1"/>
  <c r="BH126" i="8"/>
  <c r="BG126" i="8"/>
  <c r="BF126" i="8"/>
  <c r="BE126" i="8"/>
  <c r="M555" i="3"/>
  <c r="M554" i="3" s="1"/>
  <c r="K121" i="4"/>
  <c r="P139" i="4"/>
  <c r="Q139" i="4" s="1"/>
  <c r="Q133" i="4" s="1"/>
  <c r="K139" i="4"/>
  <c r="K133" i="4" s="1"/>
  <c r="K163" i="4"/>
  <c r="K202" i="4"/>
  <c r="P202" i="4"/>
  <c r="Q202" i="4" s="1"/>
  <c r="H214" i="4"/>
  <c r="H213" i="4" s="1"/>
  <c r="Y111" i="5"/>
  <c r="W210" i="5"/>
  <c r="T210" i="5"/>
  <c r="P97" i="4"/>
  <c r="Q97" i="4" s="1"/>
  <c r="K97" i="4"/>
  <c r="P186" i="4"/>
  <c r="Q186" i="4" s="1"/>
  <c r="Q169" i="4" s="1"/>
  <c r="K186" i="4"/>
  <c r="K169" i="4" s="1"/>
  <c r="M119" i="6"/>
  <c r="C25" i="1" s="1"/>
  <c r="E48" i="5"/>
  <c r="Z242" i="5"/>
  <c r="AA242" i="5" s="1"/>
  <c r="F383" i="5"/>
  <c r="F115" i="6"/>
  <c r="F33" i="7"/>
  <c r="F116" i="8"/>
  <c r="BE123" i="8"/>
  <c r="BF134" i="8"/>
  <c r="F91" i="9"/>
  <c r="J117" i="9"/>
  <c r="N122" i="9"/>
  <c r="BH123" i="9"/>
  <c r="N133" i="9"/>
  <c r="BH134" i="9"/>
  <c r="BF138" i="9"/>
  <c r="BI146" i="9"/>
  <c r="M67" i="4"/>
  <c r="M52" i="4" s="1"/>
  <c r="M3" i="4" s="1"/>
  <c r="D14" i="1" s="1"/>
  <c r="D15" i="1" s="1"/>
  <c r="Z270" i="5"/>
  <c r="AA270" i="5" s="1"/>
  <c r="J383" i="5"/>
  <c r="F92" i="7"/>
  <c r="BK121" i="7"/>
  <c r="J116" i="8"/>
  <c r="BF123" i="8"/>
  <c r="BG134" i="8"/>
  <c r="J91" i="9"/>
  <c r="BI123" i="9"/>
  <c r="BE131" i="9"/>
  <c r="BI134" i="9"/>
  <c r="BG138" i="9"/>
  <c r="E376" i="5"/>
  <c r="F116" i="6"/>
  <c r="F34" i="7"/>
  <c r="BG123" i="8"/>
  <c r="BH134" i="8"/>
  <c r="BH127" i="9"/>
  <c r="BF131" i="9"/>
  <c r="BH138" i="9"/>
  <c r="BE153" i="9"/>
  <c r="Z282" i="5"/>
  <c r="AA282" i="5" s="1"/>
  <c r="V401" i="5"/>
  <c r="X401" i="5" s="1"/>
  <c r="V410" i="5"/>
  <c r="X410" i="5" s="1"/>
  <c r="F117" i="7"/>
  <c r="N122" i="8"/>
  <c r="N121" i="8" s="1"/>
  <c r="N120" i="8" s="1"/>
  <c r="C27" i="1" s="1"/>
  <c r="E27" i="1" s="1"/>
  <c r="BH123" i="8"/>
  <c r="BE137" i="8"/>
  <c r="BF153" i="9"/>
  <c r="BG153" i="9"/>
  <c r="BG137" i="8"/>
  <c r="BE123" i="9"/>
  <c r="BE134" i="9"/>
  <c r="BG144" i="9"/>
  <c r="BF146" i="9"/>
  <c r="BH153" i="9"/>
  <c r="BF123" i="9"/>
  <c r="BF134" i="9"/>
  <c r="BG146" i="9"/>
  <c r="BK121" i="9" l="1"/>
  <c r="J121" i="9" s="1"/>
  <c r="J97" i="9" s="1"/>
  <c r="F37" i="9"/>
  <c r="F35" i="9"/>
  <c r="J527" i="3"/>
  <c r="D10" i="1"/>
  <c r="J363" i="5"/>
  <c r="W199" i="5"/>
  <c r="W87" i="5"/>
  <c r="D19" i="1" s="1"/>
  <c r="D21" i="1" s="1"/>
  <c r="E19" i="1"/>
  <c r="E21" i="1" s="1"/>
  <c r="N264" i="5"/>
  <c r="J87" i="5"/>
  <c r="J60" i="5" s="1"/>
  <c r="N87" i="5"/>
  <c r="C19" i="1" s="1"/>
  <c r="C21" i="1" s="1"/>
  <c r="R87" i="5"/>
  <c r="R86" i="5" s="1"/>
  <c r="T87" i="5"/>
  <c r="T86" i="5" s="1"/>
  <c r="AC199" i="5"/>
  <c r="AA264" i="5"/>
  <c r="AA210" i="5"/>
  <c r="X388" i="5"/>
  <c r="X387" i="5" s="1"/>
  <c r="X386" i="5" s="1"/>
  <c r="D20" i="1" s="1"/>
  <c r="I20" i="1" s="1"/>
  <c r="AC270" i="5"/>
  <c r="S91" i="2"/>
  <c r="F3" i="1" s="1"/>
  <c r="M91" i="2"/>
  <c r="M90" i="2" s="1"/>
  <c r="C3" i="1" s="1"/>
  <c r="BK120" i="9"/>
  <c r="J120" i="9" s="1"/>
  <c r="Q72" i="4"/>
  <c r="Q3" i="4" s="1"/>
  <c r="F15" i="1" s="1"/>
  <c r="E25" i="1"/>
  <c r="J34" i="8"/>
  <c r="F34" i="8"/>
  <c r="J33" i="8"/>
  <c r="F33" i="8"/>
  <c r="J120" i="6"/>
  <c r="J95" i="6" s="1"/>
  <c r="BK119" i="6"/>
  <c r="J119" i="6" s="1"/>
  <c r="J362" i="5"/>
  <c r="J386" i="5"/>
  <c r="J121" i="8"/>
  <c r="J97" i="8" s="1"/>
  <c r="BK120" i="8"/>
  <c r="J120" i="8" s="1"/>
  <c r="J34" i="9"/>
  <c r="F34" i="9"/>
  <c r="J30" i="7"/>
  <c r="J39" i="7" s="1"/>
  <c r="J96" i="7"/>
  <c r="B26" i="1"/>
  <c r="D26" i="1" s="1"/>
  <c r="M91" i="3"/>
  <c r="M90" i="3" s="1"/>
  <c r="M89" i="3" s="1"/>
  <c r="C8" i="1" s="1"/>
  <c r="Q527" i="3"/>
  <c r="Q526" i="3" s="1"/>
  <c r="F9" i="1" s="1"/>
  <c r="K103" i="4"/>
  <c r="S91" i="3"/>
  <c r="M527" i="3"/>
  <c r="M526" i="3" s="1"/>
  <c r="C9" i="1" s="1"/>
  <c r="R422" i="3"/>
  <c r="S422" i="3" s="1"/>
  <c r="S421" i="3" s="1"/>
  <c r="J91" i="2"/>
  <c r="H3" i="4"/>
  <c r="H2" i="4" s="1"/>
  <c r="B14" i="1" s="1"/>
  <c r="F36" i="8"/>
  <c r="F36" i="9"/>
  <c r="N121" i="9"/>
  <c r="N120" i="9" s="1"/>
  <c r="K72" i="4"/>
  <c r="K3" i="4" s="1"/>
  <c r="R144" i="3"/>
  <c r="S144" i="3" s="1"/>
  <c r="J60" i="2"/>
  <c r="J59" i="2" s="1"/>
  <c r="Q90" i="3"/>
  <c r="Q89" i="3" s="1"/>
  <c r="J90" i="3"/>
  <c r="J60" i="3"/>
  <c r="J33" i="9"/>
  <c r="F33" i="9"/>
  <c r="F35" i="8"/>
  <c r="C28" i="1" l="1"/>
  <c r="C29" i="1" s="1"/>
  <c r="J526" i="3"/>
  <c r="J501" i="3"/>
  <c r="J86" i="5"/>
  <c r="J59" i="5" s="1"/>
  <c r="AA87" i="5"/>
  <c r="F21" i="1" s="1"/>
  <c r="I14" i="1"/>
  <c r="S90" i="3"/>
  <c r="S89" i="3" s="1"/>
  <c r="F8" i="1" s="1"/>
  <c r="J96" i="9"/>
  <c r="J30" i="9"/>
  <c r="J39" i="9" s="1"/>
  <c r="B28" i="1"/>
  <c r="H14" i="1"/>
  <c r="B15" i="1"/>
  <c r="H15" i="1" s="1"/>
  <c r="J96" i="8"/>
  <c r="J30" i="8"/>
  <c r="J39" i="8" s="1"/>
  <c r="B27" i="1"/>
  <c r="D27" i="1" s="1"/>
  <c r="J361" i="5"/>
  <c r="J332" i="5"/>
  <c r="J341" i="5" s="1"/>
  <c r="B20" i="1"/>
  <c r="H20" i="1" s="1"/>
  <c r="C10" i="1"/>
  <c r="C4" i="1"/>
  <c r="I3" i="1"/>
  <c r="I4" i="1" s="1"/>
  <c r="J39" i="2"/>
  <c r="J30" i="2" s="1"/>
  <c r="F33" i="2" s="1"/>
  <c r="B3" i="1"/>
  <c r="J94" i="6"/>
  <c r="J28" i="6"/>
  <c r="J37" i="6" s="1"/>
  <c r="B25" i="1"/>
  <c r="J89" i="3"/>
  <c r="J59" i="3"/>
  <c r="E28" i="1" l="1"/>
  <c r="E29" i="1" s="1"/>
  <c r="J500" i="3"/>
  <c r="B9" i="1"/>
  <c r="J471" i="3"/>
  <c r="J480" i="3" s="1"/>
  <c r="C38" i="1"/>
  <c r="I19" i="1"/>
  <c r="I21" i="1" s="1"/>
  <c r="B19" i="1"/>
  <c r="H19" i="1" s="1"/>
  <c r="H21" i="1" s="1"/>
  <c r="J30" i="5"/>
  <c r="J39" i="5" s="1"/>
  <c r="J29" i="3"/>
  <c r="J38" i="3" s="1"/>
  <c r="J58" i="3"/>
  <c r="H3" i="1"/>
  <c r="H4" i="1" s="1"/>
  <c r="B4" i="1"/>
  <c r="D25" i="1"/>
  <c r="B29" i="1"/>
  <c r="C32" i="1" s="1"/>
  <c r="F10" i="1"/>
  <c r="I8" i="1"/>
  <c r="B21" i="1" l="1"/>
  <c r="H9" i="1"/>
  <c r="I10" i="1" s="1"/>
  <c r="B10" i="1"/>
  <c r="C40" i="1" l="1"/>
  <c r="C42" i="1" s="1"/>
  <c r="C41" i="1" l="1"/>
  <c r="E10" i="1"/>
  <c r="E8" i="1"/>
  <c r="H8" i="1"/>
</calcChain>
</file>

<file path=xl/sharedStrings.xml><?xml version="1.0" encoding="utf-8"?>
<sst xmlns="http://schemas.openxmlformats.org/spreadsheetml/2006/main" count="5887" uniqueCount="1292">
  <si>
    <t>Rekapitulace čerpání ul. Nádražní Způsobilé</t>
  </si>
  <si>
    <t>Druh</t>
  </si>
  <si>
    <t xml:space="preserve">Cena </t>
  </si>
  <si>
    <t>čerpání č. 1-03/25</t>
  </si>
  <si>
    <t>Čerpání č.2-04/2025</t>
  </si>
  <si>
    <t>čerpání č. 3 - 05/2025</t>
  </si>
  <si>
    <t>čerpání 06/2026</t>
  </si>
  <si>
    <t>zbývá</t>
  </si>
  <si>
    <t>Prostavěno celkem</t>
  </si>
  <si>
    <t>HSV</t>
  </si>
  <si>
    <t>Rekapitulace čerpání ul. Nádražní Nezpůsobilé</t>
  </si>
  <si>
    <t>VON</t>
  </si>
  <si>
    <t>Rekapitulace čerpání ul. Dlouhá - Způsobilé</t>
  </si>
  <si>
    <t>čerpání č. 1 12/25</t>
  </si>
  <si>
    <t>Čerpání č.2-01/2025</t>
  </si>
  <si>
    <t>čerpání č. 3 - 02/2025</t>
  </si>
  <si>
    <t>čerpání 03/2025</t>
  </si>
  <si>
    <t>Rekapitulace čerpání ul. Dlouhá - nezpůsobilé</t>
  </si>
  <si>
    <t>čerpání 06/2025</t>
  </si>
  <si>
    <t>VP Překop</t>
  </si>
  <si>
    <t>PŠ</t>
  </si>
  <si>
    <t>Ž</t>
  </si>
  <si>
    <t>PCH</t>
  </si>
  <si>
    <t>Celkem původní SOD:</t>
  </si>
  <si>
    <t>VP dodatek č. 1</t>
  </si>
  <si>
    <t>MP dodatek č. 1</t>
  </si>
  <si>
    <t>Nová cena díla dle SOD</t>
  </si>
  <si>
    <t>Profakturováné do 05/25</t>
  </si>
  <si>
    <t>10%:</t>
  </si>
  <si>
    <t>maximální výše fakturace:</t>
  </si>
  <si>
    <t>Fakturace 06/25</t>
  </si>
  <si>
    <t>KRYCÍ LIST SOUPISU PRACÍ</t>
  </si>
  <si>
    <t>Stavba:</t>
  </si>
  <si>
    <t>Objekt:</t>
  </si>
  <si>
    <t>SO101 - Severní chodník (způsobilé výdaje)</t>
  </si>
  <si>
    <t>KSO:</t>
  </si>
  <si>
    <t>CC-CZ:</t>
  </si>
  <si>
    <t>Místo:</t>
  </si>
  <si>
    <t>k.ú. Liteň (685267), ulice Nádražní</t>
  </si>
  <si>
    <t>Datum:</t>
  </si>
  <si>
    <t>Zadavatel:</t>
  </si>
  <si>
    <t>IČ:</t>
  </si>
  <si>
    <t>Městys Liteň</t>
  </si>
  <si>
    <t>DIČ:</t>
  </si>
  <si>
    <t>Uchazeč:</t>
  </si>
  <si>
    <t xml:space="preserve">GamaServis s.r.o. </t>
  </si>
  <si>
    <t>CZ25270206</t>
  </si>
  <si>
    <t>Projektant:</t>
  </si>
  <si>
    <t>Ing. Zdenek Tesař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</si>
  <si>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</si>
  <si>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</si>
  <si>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</si>
  <si>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</si>
  <si>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</si>
  <si>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</si>
  <si>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</si>
  <si>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</si>
  <si>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</si>
  <si>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</si>
  <si>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</si>
  <si>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</si>
  <si>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</si>
  <si>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</si>
  <si>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</si>
  <si>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</si>
  <si>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ČLENĚNÍ SOUPISU PRACÍ</t>
  </si>
  <si>
    <t>Kód dílu - Popis</t>
  </si>
  <si>
    <t>Cena celkem [CZK]</t>
  </si>
  <si>
    <t>Náklady stavby celkem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</si>
  <si>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</si>
  <si>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</si>
  <si>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</si>
  <si>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</si>
  <si>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</si>
  <si>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</si>
  <si>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</si>
  <si>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</si>
  <si>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</si>
  <si>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M - Práce a dodávky M</t>
  </si>
  <si>
    <t xml:space="preserve">    22-M - Montáže technologických zařízení pro dopravní stavby</t>
  </si>
  <si>
    <t>SOUPIS PRACÍ</t>
  </si>
  <si>
    <t>PČ</t>
  </si>
  <si>
    <t>Typ</t>
  </si>
  <si>
    <t>Kód</t>
  </si>
  <si>
    <t>Popis</t>
  </si>
  <si>
    <t>MJ</t>
  </si>
  <si>
    <t>Množství</t>
  </si>
  <si>
    <t>J.cena [CZK]</t>
  </si>
  <si>
    <t>Cenová soustava</t>
  </si>
  <si>
    <t>množství</t>
  </si>
  <si>
    <t>celkem</t>
  </si>
  <si>
    <t>Náklady soupisu celkem</t>
  </si>
  <si>
    <t>D</t>
  </si>
  <si>
    <t>Práce a dodávky HSV</t>
  </si>
  <si>
    <t>1</t>
  </si>
  <si>
    <t>Zemní práce</t>
  </si>
  <si>
    <t>K</t>
  </si>
  <si>
    <t>112151112</t>
  </si>
  <si>
    <t>Směrové kácení stromů s rozřezáním a odvětvením D kmene přes 200 do 300 mm</t>
  </si>
  <si>
    <t>kus</t>
  </si>
  <si>
    <t>CS ÚRS 2023 02</t>
  </si>
  <si>
    <t>PP</t>
  </si>
  <si>
    <t>Pokácení stromu směrové v celku s odřezáním kmene a s odvětvením průměru kmene přes 200 do 300 mm</t>
  </si>
  <si>
    <t>Online PSC</t>
  </si>
  <si>
    <t>https://podminky.urs.cz/item/CS_URS_2023_02/112151112</t>
  </si>
  <si>
    <t>P</t>
  </si>
  <si>
    <t>Poznámka k položce:
vč. likvidace dřevní hmoty dle dispozic zhotovitele</t>
  </si>
  <si>
    <t>VV</t>
  </si>
  <si>
    <t>"Přípravné, zemní a bourací práce"</t>
  </si>
  <si>
    <t>"kácení, průměr kmene do 0,3 m" 2</t>
  </si>
  <si>
    <t>2</t>
  </si>
  <si>
    <t>112201100-1</t>
  </si>
  <si>
    <t>Likvidace, roztřídění dřevní hmoty a odvoz a uskladnění biologického odpadu</t>
  </si>
  <si>
    <t>kpl</t>
  </si>
  <si>
    <t>"mýcení keřů"</t>
  </si>
  <si>
    <t>Součet</t>
  </si>
  <si>
    <t>3</t>
  </si>
  <si>
    <t>112201112</t>
  </si>
  <si>
    <t>Odstranění pařezů D přes 0,2 do 0,3 m v rovině a svahu do 1:5 s odklizením do 20 m a zasypáním jámy</t>
  </si>
  <si>
    <t>Odstranění pařezu v rovině nebo na svahu do 1:5 o průměru pařezu na řezné ploše přes 200 do 300 mm</t>
  </si>
  <si>
    <t>https://podminky.urs.cz/item/CS_URS_2023_02/112201112</t>
  </si>
  <si>
    <t>Poznámka k položce:
vč. likvidace dřevní hmoty dle dispozic zhotovitele, zasypání jam z výkopku stavby.</t>
  </si>
  <si>
    <t>4</t>
  </si>
  <si>
    <t>113106122</t>
  </si>
  <si>
    <t>Rozebrání dlažeb z kamenných dlaždic komunikací pro pěší ručně</t>
  </si>
  <si>
    <t>m2</t>
  </si>
  <si>
    <t>Rozebrání dlažeb komunikací pro pěší s přemístěním hmot na skládku na vzdálenost do 3 m nebo s naložením na dopravní prostředek s ložem z kameniva nebo živice a s jakoukoliv výplní spár ručně z kamenných dlaždic nebo desek</t>
  </si>
  <si>
    <t>https://podminky.urs.cz/item/CS_URS_2023_02/113106122</t>
  </si>
  <si>
    <t>"demolice zpevněné krajnice (kočičí hlavy) tl. cca 100mm" 72</t>
  </si>
  <si>
    <t>5</t>
  </si>
  <si>
    <t>113106142</t>
  </si>
  <si>
    <t>Rozebrání dlažeb z betonových nebo kamenných dlaždic komunikací pro pěší strojně pl přes 50 m2</t>
  </si>
  <si>
    <t>Rozebrání dlažeb komunikací pro pěší s přemístěním hmot na skládku na vzdálenost do 3 m nebo s naložením na dopravní prostředek s ložem z kameniva nebo živice a s jakoukoliv výplní spár strojně plochy jednotlivě přes 50 m2 z betonových nebo kameninových dlaždic, desek nebo tvarovek</t>
  </si>
  <si>
    <t>https://podminky.urs.cz/item/CS_URS_2023_02/113106142</t>
  </si>
  <si>
    <t>Demolice a příprava</t>
  </si>
  <si>
    <t>demolice stávajícího chodníku z betonových dlaždic tl. cca 5 cm a podkladu v tl. cca 20 cm</t>
  </si>
  <si>
    <t>71</t>
  </si>
  <si>
    <t>6</t>
  </si>
  <si>
    <t>113107161</t>
  </si>
  <si>
    <t>Odstranění podkladu z kameniva drceného tl do 100 mm strojně pl přes 50 do 200 m2</t>
  </si>
  <si>
    <t>Odstranění podkladů nebo krytů strojně plochy jednotlivě přes 50 m2 do 200 m2 s přemístěním hmot na skládku na vzdálenost do 20 m nebo s naložením na dopravní prostředek z kameniva hrubého drceného, o tl. vrstvy do 100 mm</t>
  </si>
  <si>
    <t>https://podminky.urs.cz/item/CS_URS_2023_02/113107161</t>
  </si>
  <si>
    <t>"demolice nezpevněných povrchů (zhutněný štěrk, mlat) tl. cca 100mm" 131</t>
  </si>
  <si>
    <t>7</t>
  </si>
  <si>
    <t>113107162</t>
  </si>
  <si>
    <t>Odstranění podkladu z kameniva drceného tl přes 100 do 200 mm strojně pl přes 50 do 200 m2</t>
  </si>
  <si>
    <t>Odstranění podkladů nebo krytů strojně plochy jednotlivě přes 50 m2 do 200 m2 s přemístěním hmot na skládku na vzdálenost do 20 m nebo s naložením na dopravní prostředek z kameniva hrubého drceného, o tl. vrstvy přes 100 do 200 mm</t>
  </si>
  <si>
    <t>https://podminky.urs.cz/item/CS_URS_2023_02/113107162</t>
  </si>
  <si>
    <t>8</t>
  </si>
  <si>
    <t>113107222</t>
  </si>
  <si>
    <t>Odstranění podkladu z kameniva drceného tl přes 100 do 200 mm strojně pl přes 200 m2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</si>
  <si>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</si>
  <si>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https://podminky.urs.cz/item/CS_URS_2023_02/113107222</t>
  </si>
  <si>
    <t>"demolice podkladu stávajícího chodníku z litého asfaltu tl. cca 200mm" 503</t>
  </si>
  <si>
    <t>9</t>
  </si>
  <si>
    <t>113107242</t>
  </si>
  <si>
    <t>Odstranění podkladu živičného tl přes 50 do 100 mm strojně pl přes 200 m2</t>
  </si>
  <si>
    <t>Odstranění podkladů nebo krytů strojně plochy jednotlivě přes 200 m2 s přemístěním hmot na skládku na vzdálenost do 20 m nebo s naložením na dopravní prostředek živičných, o tl. vrstvy přes 50 do 100 mm</t>
  </si>
  <si>
    <t>https://podminky.urs.cz/item/CS_URS_2023_02/113107242</t>
  </si>
  <si>
    <t>"demolice stávajícího chodníku z litého asfaltu tl. cca 100mm" 503</t>
  </si>
  <si>
    <t>10</t>
  </si>
  <si>
    <t>113107170</t>
  </si>
  <si>
    <t>Odstranění podkladu z betonu prostého tl do 100 mm strojně pl přes 50 do 200 m2</t>
  </si>
  <si>
    <t>Odstranění podkladů nebo krytů strojně plochy jednotlivě přes 50 m2 do 200 m2 s přemístěním hmot na skládku na vzdálenost do 20 m nebo s naložením na dopravní prostředek z betonu prostého, o tl. vrstvy do 100 mm</t>
  </si>
  <si>
    <t>https://podminky.urs.cz/item/CS_URS_2023_02/113107170</t>
  </si>
  <si>
    <t>Poznámka k položce:
jednotlivě do 200 m2</t>
  </si>
  <si>
    <t>"směs materiálů"</t>
  </si>
  <si>
    <t>"demolice povrhu (kombinace asfalt, štěrk, beton) tl. cca 100mm" 149</t>
  </si>
  <si>
    <t>11</t>
  </si>
  <si>
    <t>113107331</t>
  </si>
  <si>
    <t>Odstranění podkladu z betonu prostého tl přes 100 do 150 mm strojně pl do 50 m2</t>
  </si>
  <si>
    <t>Odstranění podkladů nebo krytů strojně plochy jednotlivě do 50 m2 s přemístěním hmot na skládku na vzdálenost do 3 m nebo s naložením na dopravní prostředek z betonu prostého, o tl. vrstvy přes 100 do 150 mm</t>
  </si>
  <si>
    <t>https://podminky.urs.cz/item/CS_URS_2023_02/113107331</t>
  </si>
  <si>
    <t>"odstranění betonových povrchů tl. cca 150mm" 13</t>
  </si>
  <si>
    <t>12</t>
  </si>
  <si>
    <t>113107332</t>
  </si>
  <si>
    <t>Odstranění podkladu z betonu prostého tl přes 150 do 300 mm strojně pl do 50 m2</t>
  </si>
  <si>
    <t>Odstranění podkladů nebo krytů strojně plochy jednotlivě do 50 m2 s přemístěním hmot na skládku na vzdálenost do 3 m nebo s naložením na dopravní prostředek z betonu prostého, o tl. vrstvy přes 150 do 300 mm</t>
  </si>
  <si>
    <t>https://podminky.urs.cz/item/CS_URS_2023_02/113107332</t>
  </si>
  <si>
    <t>Poznámka k položce:
jednotlivě do 50 m2</t>
  </si>
  <si>
    <t>"odstranění (předpoklad) SC pod asfaltovými vrstvami podél plánovaných obrub a v místech ochranných ostrůvků tl. 200mm" 160</t>
  </si>
  <si>
    <t>13</t>
  </si>
  <si>
    <t>113107343</t>
  </si>
  <si>
    <t>Odstranění podkladu živičného tl přes 100 do 150 mm strojně pl do 50 m2</t>
  </si>
  <si>
    <t>Odstranění podkladů nebo krytů strojně plochy jednotlivě do 50 m2 s přemístěním hmot na skládku na vzdálenost do 3 m nebo s naložením na dopravní prostředek živičných, o tl. vrstvy přes 100 do 150 mm</t>
  </si>
  <si>
    <t>https://podminky.urs.cz/item/CS_URS_2023_02/113107343</t>
  </si>
  <si>
    <t>"odstranění asfaltového krytu podél plánovaných obrub a v místech ochranných ostrůvků tl. 150mm" 160</t>
  </si>
  <si>
    <t>14</t>
  </si>
  <si>
    <t>113202111</t>
  </si>
  <si>
    <t>Vytrhání obrub krajníků obrubníků stojatých</t>
  </si>
  <si>
    <t>m</t>
  </si>
  <si>
    <t>Vytrhání obrub s vybouráním lože, s přemístěním hmot na skládku na vzdálenost do 3 m nebo s naložením na dopravní prostředek z krajníků nebo obrubníků stojatých</t>
  </si>
  <si>
    <t>https://podminky.urs.cz/item/CS_URS_2023_02/113202111</t>
  </si>
  <si>
    <t>"demolice betonových silničních obrub" 217</t>
  </si>
  <si>
    <t>15</t>
  </si>
  <si>
    <t>113204111</t>
  </si>
  <si>
    <t>Vytrhání obrub záhonových</t>
  </si>
  <si>
    <t>Vytrhání obrub s vybouráním lože, s přemístěním hmot na skládku na vzdálenost do 3 m nebo s naložením na dopravní prostředek záhonových</t>
  </si>
  <si>
    <t>https://podminky.urs.cz/item/CS_URS_2023_02/113204111</t>
  </si>
  <si>
    <t>"demolice betonových sadových obrub" 60</t>
  </si>
  <si>
    <t>16</t>
  </si>
  <si>
    <t>121151113</t>
  </si>
  <si>
    <t>Sejmutí ornice plochy do 500 m2 tl vrstvy do 200 mm strojně</t>
  </si>
  <si>
    <t>Sejmutí ornice strojně při souvislé ploše přes 100 do 500 m2, tl. vrstvy do 200 mm</t>
  </si>
  <si>
    <t>https://podminky.urs.cz/item/CS_URS_2023_02/121151113</t>
  </si>
  <si>
    <t>"skrývka humózních vrstev v tl. 150 mm ; část pro pozdější použití na teréní úpravy" 241</t>
  </si>
  <si>
    <t>17</t>
  </si>
  <si>
    <t>122251102</t>
  </si>
  <si>
    <t>Odkopávky a prokopávky nezapažené v hornině třídy těžitelnosti I skupiny 3 objem do 50 m3 strojně</t>
  </si>
  <si>
    <t>m3</t>
  </si>
  <si>
    <t>Odkopávky a prokopávky nezapažené strojně v hornině třídy těžitelnosti I skupiny 3 přes 20 do 50 m3</t>
  </si>
  <si>
    <t>https://podminky.urs.cz/item/CS_URS_2023_02/122251102</t>
  </si>
  <si>
    <t>Poznámka k položce:
jednotlivě do 50 m3</t>
  </si>
  <si>
    <t>"dokopávky a prokopávky na úroveň pláně" 101</t>
  </si>
  <si>
    <t>18</t>
  </si>
  <si>
    <t>162651112-1</t>
  </si>
  <si>
    <t>Vodorovné přemístění výkopku/sypaniny z horniny třídy těžitelnosti I, skupiny 1 až 3 na meziskládku nebo z meziskládky dle dodavatele stavby včetně uložení</t>
  </si>
  <si>
    <t>Vodorovné přemístění výkopku nebo sypaniny po suchu na obvyklém dopravním prostředku, bez naložení výkopku, z horniny třídy těžitelnosti I skupiny 1 až 3 na meziskládku nebo z meziskládky dle dodavatele stavby včetně uložení</t>
  </si>
  <si>
    <t>Poznámka k položce:
Součástí položky je i výběr vhodného materiálu!</t>
  </si>
  <si>
    <t>"odvoz na meziskládku"</t>
  </si>
  <si>
    <t>"Ornice vhodná pro následné použití" 100*0,2</t>
  </si>
  <si>
    <t>"dovoz z meziskládky"</t>
  </si>
  <si>
    <t>19</t>
  </si>
  <si>
    <t>162751117-1</t>
  </si>
  <si>
    <t>Vodorovné přemístění výkopku/sypaniny z horniny třídy těžitelnosti I, skupiny 1 až 3 na recyklační středisko nebo skládku dle dodavatele stavby včetně uložení</t>
  </si>
  <si>
    <t>Vodorovné přemístění výkopku nebo sypaniny po suchu na obvyklém dopravním prostředku, bez naložení výkopku, z horniny třídy těžitelnosti I skupiny 1 až 3 na recyklační středisko nebo skládku dle dodavatele stavby včetně uložení</t>
  </si>
  <si>
    <t>Poznámka k položce:
Příp. zastižená kvalitní ornice uskladněna na deponii pro následné použití, resp. uložena dle pokynů objednatele.</t>
  </si>
  <si>
    <t>"Přebytek sejmutí ornice - předpoklad drn, degradovaná ornice, nevhodné pro další použití" 241*0,15-100*0,2</t>
  </si>
  <si>
    <t>"Odkopávky" 101</t>
  </si>
  <si>
    <t>20</t>
  </si>
  <si>
    <t>167151101</t>
  </si>
  <si>
    <t>Nakládání výkopku z hornin třídy těžitelnosti I skupiny 1 až 3 do 100 m3</t>
  </si>
  <si>
    <t>Nakládání, skládání a překládání neulehlého výkopku nebo sypaniny strojně nakládání, množství do 100 m3, z horniny třídy těžitelnosti I, skupiny 1 až 3</t>
  </si>
  <si>
    <t>https://podminky.urs.cz/item/CS_URS_2023_02/167151101</t>
  </si>
  <si>
    <t>21</t>
  </si>
  <si>
    <t>171201231</t>
  </si>
  <si>
    <t>Poplatek za uložení zeminy a kamení na recyklační skládce (skládkovné) kód odpadu 17 05 04</t>
  </si>
  <si>
    <t>t</t>
  </si>
  <si>
    <t>Poplatek za uložení stavebního odpadu na recyklační skládce (skládkovné) zeminy a kamení zatříděného do Katalogu odpadů pod kódem 17 05 04</t>
  </si>
  <si>
    <t>https://podminky.urs.cz/item/CS_URS_2023_02/171201231</t>
  </si>
  <si>
    <t>117,15*1,8 'Přepočtené koeficientem množství</t>
  </si>
  <si>
    <t>22</t>
  </si>
  <si>
    <t>181305111</t>
  </si>
  <si>
    <t>Převrstvení ornice na skládce</t>
  </si>
  <si>
    <t>https://podminky.urs.cz/item/CS_URS_2023_02/181305111</t>
  </si>
  <si>
    <t>"Ornice vhodná pro následné použití - ošetření na meziskládce proti znehodnocení" 241*0,15</t>
  </si>
  <si>
    <t>23</t>
  </si>
  <si>
    <t>181351003</t>
  </si>
  <si>
    <t>Rozprostření ornice tl vrstvy do 200 mm pl do 100 m2 v rovině nebo ve svahu do 1:5 strojně</t>
  </si>
  <si>
    <t>Rozprostření a urovnání ornice v rovině nebo ve svahu sklonu do 1:5 strojně při souvislé ploše do 100 m2, tl. vrstvy do 200 mm</t>
  </si>
  <si>
    <t>https://podminky.urs.cz/item/CS_URS_2023_02/181351003</t>
  </si>
  <si>
    <t>Poznámka k položce:
jednotlivě do 100 m2 ;
ornice z meziskládky</t>
  </si>
  <si>
    <t>"Ostatní"</t>
  </si>
  <si>
    <t>"ohumusování v tl. 200mm" 100</t>
  </si>
  <si>
    <t>24</t>
  </si>
  <si>
    <t>181411131-1</t>
  </si>
  <si>
    <t>Založení parkového trávníku výsevem plochy do 10000 m2 v rovině a ve svahu do 1:5, včetně obdělání půdy, hnojení půdy hnojivem a dodávkou hnojiva, včetně ošetření trávníku, klíčící trávník je nutné v suchém období kropit a po dosažení výšky 10 – 15 cm</t>
  </si>
  <si>
    <t>"osetí travní semenem, vč. údržby do předání objednateli" 100</t>
  </si>
  <si>
    <t>25</t>
  </si>
  <si>
    <t>M</t>
  </si>
  <si>
    <t>00572420</t>
  </si>
  <si>
    <t>osivo směs travní parková okrasná</t>
  </si>
  <si>
    <t>kg</t>
  </si>
  <si>
    <t>"osetí travní semenem, vč. údržby do předání objednateli" 100*3,0/100</t>
  </si>
  <si>
    <t>26</t>
  </si>
  <si>
    <t>181951111</t>
  </si>
  <si>
    <t>Úprava pláně v hornině třídy těžitelnosti I skupiny 1 až 3 bez zhutnění strojně</t>
  </si>
  <si>
    <t>Úprava pláně vyrovnáním výškových rozdílů strojně v hornině třídy těžitelnosti I, skupiny 1 až 3 bez zhutnění</t>
  </si>
  <si>
    <t>https://podminky.urs.cz/item/CS_URS_2023_02/181951111</t>
  </si>
  <si>
    <t>"ohumusování v tl. 200mm a osetí travní semenem - příprava pláně" 100</t>
  </si>
  <si>
    <t>27</t>
  </si>
  <si>
    <t>181951112</t>
  </si>
  <si>
    <t>Úprava pláně v hornině třídy těžitelnosti I skupiny 1 až 3 se zhutněním strojně</t>
  </si>
  <si>
    <t>Úprava pláně vyrovnáním výškových rozdílů strojně v hornině třídy těžitelnosti I, skupiny 1 až 3 se zhutněním</t>
  </si>
  <si>
    <t>https://podminky.urs.cz/item/CS_URS_2023_02/181951112</t>
  </si>
  <si>
    <t>"úprava pláně pod konstrukční vrstvy" 1008</t>
  </si>
  <si>
    <t>28</t>
  </si>
  <si>
    <t>184201112-1</t>
  </si>
  <si>
    <t>Výsadba a dodávka stromu do výsadbové jámy přes 1,8 do 2,5 m v rovině a svahu do 1:5</t>
  </si>
  <si>
    <t>Ostatní</t>
  </si>
  <si>
    <t>strom do výsadbové jámy</t>
  </si>
  <si>
    <t>29</t>
  </si>
  <si>
    <t>184813212</t>
  </si>
  <si>
    <t>Ochranné oplocení kořenové zóny stromu v rovině nebo na svahu do 1:5 v přes 1500 do 2000 mm</t>
  </si>
  <si>
    <t>Ochranné oplocení kořenové zóny stromu v rovině nebo na svahu do 1:5, výšky přes 1500 do 2000 mm</t>
  </si>
  <si>
    <t>https://podminky.urs.cz/item/CS_URS_2023_02/184813212</t>
  </si>
  <si>
    <t>"Ochrana kmene a kořenového sytému stávajcích stromů - zřízení vč. údržby (uvažovaná výměra 4x1,5m ohraničení / kus" 2*4*1,5</t>
  </si>
  <si>
    <t>30</t>
  </si>
  <si>
    <t>184813252</t>
  </si>
  <si>
    <t>Odstranění ochranného oplocení kořenové zóny stromu v rovině nebo na svahu do 1:5 v přes 1500 do 2000 mm</t>
  </si>
  <si>
    <t>Odstranění ochranného oplocení kořenové zóny stromu v rovině nebo na svahu do 1:5, výšky přes 1500 do 2000 mm</t>
  </si>
  <si>
    <t>https://podminky.urs.cz/item/CS_URS_2023_02/184813252</t>
  </si>
  <si>
    <t>"Ochrana kmene a kořenového sytému stávajcích stromů - odstranění (uvažovaná výměra 4x1,5m ohraničení / kus" 2*4*1,5</t>
  </si>
  <si>
    <t>Komunikace pozemní</t>
  </si>
  <si>
    <t>31</t>
  </si>
  <si>
    <t>564861111</t>
  </si>
  <si>
    <t>Podklad ze štěrkodrtě ŠD plochy přes 100 m2 tl 200 mm</t>
  </si>
  <si>
    <t>Podklad ze štěrkodrti ŠD s rozprostřením a zhutněním plochy přes 100 m2, po zhutnění tl. 200 mm</t>
  </si>
  <si>
    <t>https://podminky.urs.cz/item/CS_URS_2023_02/564861111</t>
  </si>
  <si>
    <t>"Konstrukce"</t>
  </si>
  <si>
    <t>"štěrkodrť ŠDb tl. 200mm"</t>
  </si>
  <si>
    <t>"konstrukce A - chodník, bet. dlažba" 523</t>
  </si>
  <si>
    <t>"konstrukce B - chodník se zesílenou konstrukcí" 94</t>
  </si>
  <si>
    <t>32</t>
  </si>
  <si>
    <t>564871111</t>
  </si>
  <si>
    <t>Podklad ze štěrkodrtě ŠD plochy přes 100 m2 tl 250 mm</t>
  </si>
  <si>
    <t>Podklad ze štěrkodrti ŠD s rozprostřením a zhutněním plochy přes 100 m2, po zhutnění tl. 250 mm</t>
  </si>
  <si>
    <t>https://podminky.urs.cz/item/CS_URS_2023_02/564871111</t>
  </si>
  <si>
    <t>"štěrkodrť ŠDb tl. 250mm"</t>
  </si>
  <si>
    <t>"konstrukce C - chodníkové přejezdy a vjezdy,  bet. dlažba" 249</t>
  </si>
  <si>
    <t>konstrukce F - rozšíření vozovky, asfalt</t>
  </si>
  <si>
    <t>158</t>
  </si>
  <si>
    <t>33</t>
  </si>
  <si>
    <t>565135101</t>
  </si>
  <si>
    <t>Asfaltový beton vrstva podkladní ACP 16 (obalované kamenivo OKS) tl 50 mm š do 1,5 m</t>
  </si>
  <si>
    <t>Asfaltový beton vrstva podkladní ACP 16 (obalované kamenivo střednězrnné - OKS) s rozprostřením a zhutněním v pruhu šířky do 1,5 m, po zhutnění tl. 50 mm</t>
  </si>
  <si>
    <t>https://podminky.urs.cz/item/CS_URS_2023_02/565135101</t>
  </si>
  <si>
    <t>"asfaltový beton podkladní ACP 16+, hrubozrnný 50 mm"</t>
  </si>
  <si>
    <t>"konstrukce Y - obnova konstrukce vozovky podél obrub, asfalt" 49</t>
  </si>
  <si>
    <t>34</t>
  </si>
  <si>
    <t>565145101</t>
  </si>
  <si>
    <t>Asfaltový beton vrstva podkladní ACP 16 (obalované kamenivo OKS) tl 60 mm š do 1,5 m</t>
  </si>
  <si>
    <t>Asfaltový beton vrstva podkladní ACP 16 (obalované kamenivo střednězrnné - OKS) s rozprostřením a zhutněním v pruhu šířky do 1,5 m, po zhutnění tl. 60 mm</t>
  </si>
  <si>
    <t>https://podminky.urs.cz/item/CS_URS_2023_02/565145101</t>
  </si>
  <si>
    <t>"asfaltový beton podkladní ACP 16+, hrubozrnný 60 mm"</t>
  </si>
  <si>
    <t>"konstrukce F - rozšíření vozovky, asfalt" 150</t>
  </si>
  <si>
    <t>35</t>
  </si>
  <si>
    <t>567132111</t>
  </si>
  <si>
    <t>Podklad ze směsi stmelené cementem SC C 8/10 (KSC I) tl 160 mm</t>
  </si>
  <si>
    <t>Podklad ze směsi stmelené cementem SC bez dilatačních spár, s rozprostřením a zhutněním SC C 8/10 (KSC I), po zhutnění tl. 160 mm</t>
  </si>
  <si>
    <t>https://podminky.urs.cz/item/CS_URS_2023_02/567132111</t>
  </si>
  <si>
    <t>"kamenivo zpevněné cementem 160 mm"</t>
  </si>
  <si>
    <t xml:space="preserve">"konstrukce F - rozšíření vozovky, asfalt" </t>
  </si>
  <si>
    <t>150</t>
  </si>
  <si>
    <t>36</t>
  </si>
  <si>
    <t>567132115</t>
  </si>
  <si>
    <t>Podklad ze směsi stmelené cementem SC C 8/10 (KSC I) tl 200 mm</t>
  </si>
  <si>
    <t>Podklad ze směsi stmelené cementem SC bez dilatačních spár, s rozprostřením a zhutněním SC C 8/10 (KSC I), po zhutnění tl. 200 mm</t>
  </si>
  <si>
    <t>https://podminky.urs.cz/item/CS_URS_2023_02/567132115</t>
  </si>
  <si>
    <t>"směs stmelená cementem cca 200 mm"</t>
  </si>
  <si>
    <t>"konstrukce Y - obnova konstrukce vozovky podél obrub, asfalt" 25</t>
  </si>
  <si>
    <t>37</t>
  </si>
  <si>
    <t>573111112</t>
  </si>
  <si>
    <t>Postřik živičný infiltrační s posypem z asfaltu množství 1 kg/m2</t>
  </si>
  <si>
    <t>Postřik infiltrační PI z asfaltu silničního s posypem kamenivem, v množství 1,00 kg/m2</t>
  </si>
  <si>
    <t>https://podminky.urs.cz/item/CS_URS_2023_02/573111112</t>
  </si>
  <si>
    <t>"infiltrační postřik asfaltový 1,0 kg/m2"</t>
  </si>
  <si>
    <t>38</t>
  </si>
  <si>
    <t>573231107</t>
  </si>
  <si>
    <t>Postřik živičný spojovací ze silniční emulze v množství 0,40 kg/m2</t>
  </si>
  <si>
    <t>Postřik spojovací PS bez posypu kamenivem ze silniční emulze, v množství 0,40 kg/m2</t>
  </si>
  <si>
    <t>https://podminky.urs.cz/item/CS_URS_2023_02/573231107</t>
  </si>
  <si>
    <t>"spojovací postřik emulzní 0,4 kg/m2"</t>
  </si>
  <si>
    <t>"konstrukce F - rozšíření vozovky, asfalt" 150+150</t>
  </si>
  <si>
    <t>"konstrukce Y - obnova konstrukce vozovky podél obrub, asfalt" 49+74</t>
  </si>
  <si>
    <t>39</t>
  </si>
  <si>
    <t>576133211</t>
  </si>
  <si>
    <t>Asfaltový koberec mastixový SMA 11 (AKMS) tl 40 mm š do 3 m</t>
  </si>
  <si>
    <t>Asfaltový koberec mastixový SMA 11 (AKMS) s rozprostřením a se zhutněním v pruhu šířky do 3 m, po zhutnění tl. 40 mm</t>
  </si>
  <si>
    <t>https://podminky.urs.cz/item/CS_URS_2023_02/576133211</t>
  </si>
  <si>
    <t>Poznámka k položce:
Požadavek na materiál SMA dle stanoviska KSÚS SK.</t>
  </si>
  <si>
    <t>"asfaltový koberec mastixový SMA11+, 40 mm"</t>
  </si>
  <si>
    <t>40</t>
  </si>
  <si>
    <t>577144111</t>
  </si>
  <si>
    <t>Asfaltový beton vrstva obrusná ACO 11 (ABS) tř. I tl 50 mm š do 3 m z nemodifikovaného asfaltu</t>
  </si>
  <si>
    <t>Asfaltový beton vrstva obrusná ACO 11 (ABS) s rozprostřením a se zhutněním z nemodifikovaného asfaltu v pruhu šířky do 3 m tř. I, po zhutnění tl. 50 mm</t>
  </si>
  <si>
    <t>https://podminky.urs.cz/item/CS_URS_2023_02/577144111</t>
  </si>
  <si>
    <t>"asfaltový beton obrusný ACO11+, středněrnný 50mm"</t>
  </si>
  <si>
    <t>"konstrukce Y - obnova konstrukce vozovky podél obrub, asfalt" 98</t>
  </si>
  <si>
    <t>41</t>
  </si>
  <si>
    <t>577145112</t>
  </si>
  <si>
    <t>Asfaltový beton vrstva ložní ACL 16 (ABH) tl 50 mm š do 3 m z nemodifikovaného asfaltu</t>
  </si>
  <si>
    <t>Asfaltový beton vrstva ložní ACL 16 (ABH) s rozprostřením a zhutněním z nemodifikovaného asfaltu v pruhu šířky do 3 m, po zhutnění tl. 50 mm</t>
  </si>
  <si>
    <t>https://podminky.urs.cz/item/CS_URS_2023_02/577145112</t>
  </si>
  <si>
    <t>"asfaltový beton ložný ACL 16+, střednězrný 50 mm"</t>
  </si>
  <si>
    <t>"konstrukce Y - obnova konstrukce vozovky podél obrub, asfalt" 74</t>
  </si>
  <si>
    <t>42</t>
  </si>
  <si>
    <t>577155112</t>
  </si>
  <si>
    <t>Asfaltový beton vrstva ložní ACL 16 (ABH) tl 60 mm š do 3 m z nemodifikovaného asfaltu</t>
  </si>
  <si>
    <t>Asfaltový beton vrstva ložní ACL 16 (ABH) s rozprostřením a zhutněním z nemodifikovaného asfaltu v pruhu šířky do 3 m, po zhutnění tl. 60 mm</t>
  </si>
  <si>
    <t>https://podminky.urs.cz/item/CS_URS_2023_02/577155112</t>
  </si>
  <si>
    <t>"asfaltový beton ložný ACL 16+, střednězrný 60 mm"</t>
  </si>
  <si>
    <t>43</t>
  </si>
  <si>
    <t>596211121</t>
  </si>
  <si>
    <t>Kladení zámkové dlažby komunikací pro pěší ručně tl 60 mm skupiny B pl přes 50 do 100 m2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</si>
  <si>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B, pro plochy přes 50 do 100 m2</t>
  </si>
  <si>
    <t>https://podminky.urs.cz/item/CS_URS_2023_02/596211121</t>
  </si>
  <si>
    <t>Poznámka k položce:
jednotlivě do (prům) 100m2</t>
  </si>
  <si>
    <t>reliéfní dlažba DL 60mm, barva antracit</t>
  </si>
  <si>
    <t>"konstrukce A - chodník, bet. dlažba" 56</t>
  </si>
  <si>
    <t>44</t>
  </si>
  <si>
    <t>59245006</t>
  </si>
  <si>
    <t>dlažba tvar obdélník betonová pro nevidomé 200x100x60mm barevná</t>
  </si>
  <si>
    <t>56*1,03 'Přepočtené koeficientem množství</t>
  </si>
  <si>
    <t>45</t>
  </si>
  <si>
    <t>596211123</t>
  </si>
  <si>
    <t>Kladení zámkové dlažby komunikací pro pěší ručně tl 60 mm skupiny B pl přes 300 m2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</si>
  <si>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B, pro plochy přes 300 m2</t>
  </si>
  <si>
    <t>https://podminky.urs.cz/item/CS_URS_2023_02/596211123</t>
  </si>
  <si>
    <t>"betonová dlažba DL 60mm, 3 velikosti 210x140; 140x140; 140x70 + reliéfní dlažba DL 60mm, barva antracit  ; lože z drtě f. 3/4 L 30mm"</t>
  </si>
  <si>
    <t>"konstrukce A - chodník, bet. dlažba" 444</t>
  </si>
  <si>
    <t>46</t>
  </si>
  <si>
    <t>59245032-1</t>
  </si>
  <si>
    <t>dlažba betonová profilová, 3 velikosti 210x140; 140x140; 140x70 tl. 60mm</t>
  </si>
  <si>
    <t>Poznámka k položce:
jednotlivě do 100 m2</t>
  </si>
  <si>
    <t>444*1,01 'Přepočtené koeficientem množství</t>
  </si>
  <si>
    <t>47</t>
  </si>
  <si>
    <t>596212220</t>
  </si>
  <si>
    <t>Kladení zámkové dlažby pozemních komunikací ručně tl 80 mm skupiny B pl do 50 m2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</si>
  <si>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B, pro plochy do 50 m2</t>
  </si>
  <si>
    <t>https://podminky.urs.cz/item/CS_URS_2023_02/596212220</t>
  </si>
  <si>
    <t>Poznámka k položce:
jednotlivě do (prům) 50m2</t>
  </si>
  <si>
    <t>reliéfní dlažba DL 80mm, barva antracit</t>
  </si>
  <si>
    <t xml:space="preserve">"konstrukce C - chodníkové přejezdy a vjezdy,  bet. dlažba" </t>
  </si>
  <si>
    <t>48</t>
  </si>
  <si>
    <t>59245226-1</t>
  </si>
  <si>
    <t>dlažba tvar obdélník betonová pro nevidomé tl. 80mm barevná</t>
  </si>
  <si>
    <t>15*1,03 'Přepočtené koeficientem množství</t>
  </si>
  <si>
    <t>49</t>
  </si>
  <si>
    <t>596212221</t>
  </si>
  <si>
    <t>Kladení zámkové dlažby pozemních komunikací ručně tl 80 mm skupiny B pl přes 50 do 100 m2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</si>
  <si>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B, pro plochy přes 50 do 100 m2</t>
  </si>
  <si>
    <t>https://podminky.urs.cz/item/CS_URS_2023_02/596212221</t>
  </si>
  <si>
    <t>"betonová dlažba DL 80mm 3 velikosti 210x140; 140x140; 140x70 DL 80mm; lože z drtě f. 4/6 L 40mm"</t>
  </si>
  <si>
    <t>50</t>
  </si>
  <si>
    <t>596212222</t>
  </si>
  <si>
    <t>Kladení zámkové dlažby pozemních komunikací ručně tl 80 mm skupiny B pl přes 100 do 300 m2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</si>
  <si>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B, pro plochy přes 100 do 300 m2</t>
  </si>
  <si>
    <t>https://podminky.urs.cz/item/CS_URS_2023_02/596212222</t>
  </si>
  <si>
    <t>konstrukce C - chodníkové přejezdy a vjezdy,  bet. dlažba</t>
  </si>
  <si>
    <t>222</t>
  </si>
  <si>
    <t>51</t>
  </si>
  <si>
    <t>59245090-1</t>
  </si>
  <si>
    <t>dlažba betonová profilová, 3 velikosti 210x140; 140x140; 140x70 tl. 80mm</t>
  </si>
  <si>
    <t>"konstrukce B - chodník se zesílenou konstrukcí" 94*1,03</t>
  </si>
  <si>
    <t>222*1,02</t>
  </si>
  <si>
    <t>52</t>
  </si>
  <si>
    <t>596811120</t>
  </si>
  <si>
    <t>Kladení betonové dlažby komunikací pro pěší do lože z kameniva velikosti do 0,09 m2 pl do 50 m2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</si>
  <si>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</si>
  <si>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https://podminky.urs.cz/item/CS_URS_2023_02/596811120</t>
  </si>
  <si>
    <t>Konstrukce</t>
  </si>
  <si>
    <t>konstrukce A - chodník, bet. dlažba</t>
  </si>
  <si>
    <t>umělá vodící linie, betonov dlaždice DL60 délky 3 m</t>
  </si>
  <si>
    <t>1,2</t>
  </si>
  <si>
    <t>desky roviné přídlažby DL60 250x250mm</t>
  </si>
  <si>
    <t>lože z drtě f. 3/4 L 30mm</t>
  </si>
  <si>
    <t>umělá vodící linie, betonov dlaždice DL80 délky 6 m</t>
  </si>
  <si>
    <t>2,4</t>
  </si>
  <si>
    <t>desky roviné přídlažby DL8 250x250mm</t>
  </si>
  <si>
    <t>lože z drtě f. 4/6 L 40mm</t>
  </si>
  <si>
    <t>53</t>
  </si>
  <si>
    <t>59245226-1.1</t>
  </si>
  <si>
    <t>dlažba polymerbetonová (umělý kámen) kontrastní, se speciální hmatovou úpravou pro nevidomé, tl. 60mm</t>
  </si>
  <si>
    <t>3,6*1,03 'Přepočtené koeficientem množství</t>
  </si>
  <si>
    <t>54</t>
  </si>
  <si>
    <t>59245005-1</t>
  </si>
  <si>
    <t>přídlažba polymerbetonová (umělý kámen), rovinná, tl. 60mm</t>
  </si>
  <si>
    <t>32*1,03 'Přepočtené koeficientem množství</t>
  </si>
  <si>
    <t>Trubní vedení</t>
  </si>
  <si>
    <t>55</t>
  </si>
  <si>
    <t>899132121-1</t>
  </si>
  <si>
    <t>Výšková úprava poklopu znaků vodovodu, plynovodu zvýšením/snížením s ošetřením podkladu hloubky do 25 cm</t>
  </si>
  <si>
    <t>Poznámka k položce:
V cenách jsou započteny náklady na:
vybourání povrchu vozovky kolem šachty s odklizením vybouraných hmot do 3 m,
odstranění původního poklopu a rámu,
zarovnání podkladu pod prstence vyrovnávací hmotou,
dodání a osazení vyrovnávacích prstenců do rychle tvrdnoucí malty,
osazení nového, případně původního poklopu včetně rámu,
obnovu konstrukčních vrstev vozovky.</t>
  </si>
  <si>
    <t>"výšková rektifikace revizních poklopů (čtvercové)" 1</t>
  </si>
  <si>
    <t>"výšková rektifikace poklopu revizní šachty" 2</t>
  </si>
  <si>
    <t>56</t>
  </si>
  <si>
    <t>899132121-2</t>
  </si>
  <si>
    <t>Výšková úprava  poklopu vodovodního samonivelačního nebo pevného šoupátkového zvýšením/snížením s ošetřením podkladu hloubky do 25 cm</t>
  </si>
  <si>
    <t>Výšková úprava poklopu vodovodního samonivelačního nebo pevného šoupátkového zvýšením/snížením s ošetřením podkladu hloubky do 25 cm</t>
  </si>
  <si>
    <t>"výšková rektifikace šoupat" 1</t>
  </si>
  <si>
    <t>"výšková rektifikace hydrantu" 1</t>
  </si>
  <si>
    <t>Ostatní konstrukce a práce, bourání</t>
  </si>
  <si>
    <t>57</t>
  </si>
  <si>
    <t>914111111</t>
  </si>
  <si>
    <t>Montáž svislé dopravní značky do velikosti 1 m2 objímkami na sloupek nebo konzolu</t>
  </si>
  <si>
    <t>Montáž svislé dopravní značky základní velikosti do 1 m2 objímkami na sloupky nebo konzoly</t>
  </si>
  <si>
    <t>https://podminky.urs.cz/item/CS_URS_2023_02/914111111</t>
  </si>
  <si>
    <t>Poznámka k položce:
vč. vyzvednutí zpětně osazovaných značek ze skladu</t>
  </si>
  <si>
    <t>"nové SDZ"</t>
  </si>
  <si>
    <t>"B20a" 1</t>
  </si>
  <si>
    <t>"P4" 1</t>
  </si>
  <si>
    <t>"C4a" 4</t>
  </si>
  <si>
    <t>58</t>
  </si>
  <si>
    <t>914111112</t>
  </si>
  <si>
    <t>Montáž svislé dopravní značky do velikosti 1 m2 páskováním na sloup</t>
  </si>
  <si>
    <t>Montáž svislé dopravní značky základní velikosti do 1 m2 páskováním na sloupy</t>
  </si>
  <si>
    <t>https://podminky.urs.cz/item/CS_URS_2023_02/914111112</t>
  </si>
  <si>
    <t>"zpětné osazení svislých dopravních značek"</t>
  </si>
  <si>
    <t>59</t>
  </si>
  <si>
    <t>40445620</t>
  </si>
  <si>
    <t>zákazové, příkazové dopravní značky B1-B34, C1-15 700mm</t>
  </si>
  <si>
    <t>60</t>
  </si>
  <si>
    <t>40445623</t>
  </si>
  <si>
    <t>informativní značky provozní IP1-IP3, IP4b-IP7, IP10a, b 750x750mm retroreflexní</t>
  </si>
  <si>
    <t>61</t>
  </si>
  <si>
    <t>914511112</t>
  </si>
  <si>
    <t>Montáž sloupku dopravních značek délky do 3,5 m s betonovým základem a patkou D 60 mm</t>
  </si>
  <si>
    <t>Montáž sloupku dopravních značek délky do 3,5 m do hliníkové patky pro sloupek D 60 mm</t>
  </si>
  <si>
    <t>https://podminky.urs.cz/item/CS_URS_2023_02/914511112</t>
  </si>
  <si>
    <t>62</t>
  </si>
  <si>
    <t>40445230</t>
  </si>
  <si>
    <t>sloupek pro dopravní značku Zn D 70mm v 3,5m</t>
  </si>
  <si>
    <t>63</t>
  </si>
  <si>
    <t>915131112</t>
  </si>
  <si>
    <t>Vodorovné dopravní značení přechody pro chodce, šipky, symboly retroreflexní bílá barva</t>
  </si>
  <si>
    <t>Vodorovné dopravní značení stříkané barvou přechody pro chodce, šipky, symboly bílé retroreflexní</t>
  </si>
  <si>
    <t>https://podminky.urs.cz/item/CS_URS_2023_02/915131112</t>
  </si>
  <si>
    <t>"1. fáze VDZ (dopravní stín + plná čára + přerušovaná čára + přechody)" 45</t>
  </si>
  <si>
    <t>64</t>
  </si>
  <si>
    <t>915231112</t>
  </si>
  <si>
    <t>Vodorovné dopravní značení přechody pro chodce, šipky, symboly retroreflexní bílý plast</t>
  </si>
  <si>
    <t>Vodorovné dopravní značení stříkaným plastem přechody pro chodce, šipky, symboly nápisy bílé retroreflexní</t>
  </si>
  <si>
    <t>https://podminky.urs.cz/item/CS_URS_2023_02/915231112</t>
  </si>
  <si>
    <t>"2. fáze VDZ, dvousložkový plast (dopravní stín + plná čára + přerušovaná čára + přechody)" 45</t>
  </si>
  <si>
    <t>65</t>
  </si>
  <si>
    <t>915621111</t>
  </si>
  <si>
    <t>Předznačení vodorovného plošného značení</t>
  </si>
  <si>
    <t>Předznačení pro vodorovné značení stříkané barvou nebo prováděné z nátěrových hmot plošné šipky, symboly, nápisy</t>
  </si>
  <si>
    <t>https://podminky.urs.cz/item/CS_URS_2023_02/915621111</t>
  </si>
  <si>
    <t>66</t>
  </si>
  <si>
    <t>916131113</t>
  </si>
  <si>
    <t>Osazení silničního obrubníku betonového ležatého s boční opěrou do lože z betonu prostého</t>
  </si>
  <si>
    <t>Osazení silničního obrubníku betonového se zřízením lože, s vyplněním a zatřením spár cementovou maltou ležatého s boční opěrou z betonu prostého, do lože z betonu prostého</t>
  </si>
  <si>
    <t>https://podminky.urs.cz/item/CS_URS_2023_02/916131113</t>
  </si>
  <si>
    <t>"Obrubníky a liniové prvky"</t>
  </si>
  <si>
    <t>"silniční obrubník snížený 150x150 do lože z betonu C12/15 (přímé i obloukové prvky)" 65</t>
  </si>
  <si>
    <t>67</t>
  </si>
  <si>
    <t>59217029</t>
  </si>
  <si>
    <t>obrubník betonový silniční nájezdový 1000x150x150mm</t>
  </si>
  <si>
    <t>65*1,02 'Přepočtené koeficientem množství</t>
  </si>
  <si>
    <t>68</t>
  </si>
  <si>
    <t>916131213</t>
  </si>
  <si>
    <t>Osazení silničního obrubníku betonového stojatého s boční opěrou do lože z betonu prostého</t>
  </si>
  <si>
    <t>Osazení silničního obrubníku betonového se zřízením lože, s vyplněním a zatřením spár cementovou maltou stojatého s boční opěrou z betonu prostého, do lože z betonu prostého</t>
  </si>
  <si>
    <t>https://podminky.urs.cz/item/CS_URS_2023_02/916131213</t>
  </si>
  <si>
    <t>"betonový obrubník zkosený 150x250 do lože z betonu C12/15 (přímé i obloukové prvky)" 163</t>
  </si>
  <si>
    <t>"betonový obrubník 120x250 do lože z betonu C12/15" 162</t>
  </si>
  <si>
    <t>"obrubník přechodový do lože z betonu C12/15, nášlap 120-200" 8</t>
  </si>
  <si>
    <t>betonový obrubník zkosený 150x250 do lože z betonu oblouk R1,25m</t>
  </si>
  <si>
    <t>69</t>
  </si>
  <si>
    <t>59217031</t>
  </si>
  <si>
    <t>obrubník betonový silniční 1000x150x250mm</t>
  </si>
  <si>
    <t>Poznámka k položce:
obrubník zkosený do lože z betonu C12/15 přímé</t>
  </si>
  <si>
    <t>163*1,02 'Přepočtené koeficientem množství</t>
  </si>
  <si>
    <t>70</t>
  </si>
  <si>
    <t>59217023-1</t>
  </si>
  <si>
    <t>obrubník betonový chodníkový 1000x150x250mm oblouk R1,25 m</t>
  </si>
  <si>
    <t>15*1,02 'Přepočtené koeficientem množství</t>
  </si>
  <si>
    <t>59217033-1</t>
  </si>
  <si>
    <t>obrubník betonový silniční 1000x120x250mm</t>
  </si>
  <si>
    <t>Poznámka k položce:
do lože z betonu C12/15</t>
  </si>
  <si>
    <t>162*1,02 'Přepočtené koeficientem množství</t>
  </si>
  <si>
    <t>72</t>
  </si>
  <si>
    <t>59217030</t>
  </si>
  <si>
    <t>obrubník betonový silniční přechodový 1000x120-250mm</t>
  </si>
  <si>
    <t>8*1,02 'Přepočtené koeficientem množství</t>
  </si>
  <si>
    <t>73</t>
  </si>
  <si>
    <t>916133112</t>
  </si>
  <si>
    <t>Osazení silničního obrubníku betonového ke kruhovým objezdům do lože z betonu prostého s boční opěrou</t>
  </si>
  <si>
    <t>Osazení silničního obrubníku ke kruhovým objezdům se zřízením lože tl. do 150 mm, s vyplněním a zatřením spár cementovou maltou betonového, do lože z betonu prostého s boční opěrou</t>
  </si>
  <si>
    <t>https://podminky.urs.cz/item/CS_URS_2023_02/916133112</t>
  </si>
  <si>
    <t>"nájezdový obrubník se sklopenou hranou v poměru 1:2,5" 11</t>
  </si>
  <si>
    <t>74</t>
  </si>
  <si>
    <t>59217058</t>
  </si>
  <si>
    <t>obrubník betonový pro kruhový objezd přímý půlka 200x300x300mm</t>
  </si>
  <si>
    <t>11*1,02 'Přepočtené koeficientem množství</t>
  </si>
  <si>
    <t>75</t>
  </si>
  <si>
    <t>916231213</t>
  </si>
  <si>
    <t>Osazení chodníkového obrubníku betonového stojatého s boční opěrou do lože z betonu prostého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</si>
  <si>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</si>
  <si>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https://podminky.urs.cz/item/CS_URS_2023_02/916231213</t>
  </si>
  <si>
    <t>"chodníkový obrubník 80x200 do lože z betonu C12/15" 63</t>
  </si>
  <si>
    <t>76</t>
  </si>
  <si>
    <t>59217018</t>
  </si>
  <si>
    <t>obrubník betonový chodníkový 1000x80x200mm</t>
  </si>
  <si>
    <t>63*1,02 'Přepočtené koeficientem množství</t>
  </si>
  <si>
    <t>77</t>
  </si>
  <si>
    <t>916231293</t>
  </si>
  <si>
    <t>Příplatek za osazení obloukového obrubníku</t>
  </si>
  <si>
    <t>Osazení chodníkového obrubníku betonového se zřízením lože, s vyplněním a zatřením spár cementovou maltou Příplatek k cenám za osazení obloukového obrubníku</t>
  </si>
  <si>
    <t>https://podminky.urs.cz/item/CS_URS_2023_02/916231293</t>
  </si>
  <si>
    <t>78</t>
  </si>
  <si>
    <t>916331112</t>
  </si>
  <si>
    <t>Osazení zahradního obrubníku betonového do lože z betonu s boční opěrou</t>
  </si>
  <si>
    <t>Osazení zahradního obrubníku betonového s ložem tl. od 50 do 100 mm z betonu prostého tř. C 12/15 s boční opěrou z betonu prostého tř. C 12/15</t>
  </si>
  <si>
    <t>https://podminky.urs.cz/item/CS_URS_2023_02/916331112</t>
  </si>
  <si>
    <t>"zahradní obrubník betonový 50x200 do lože z betonu C12/15" 48</t>
  </si>
  <si>
    <t>79</t>
  </si>
  <si>
    <t>59217002</t>
  </si>
  <si>
    <t>obrubník betonový zahradní šedý 1000x50x200mm</t>
  </si>
  <si>
    <t>48*1,02 'Přepočtené koeficientem množství</t>
  </si>
  <si>
    <t>80</t>
  </si>
  <si>
    <t>919726122</t>
  </si>
  <si>
    <t>Geotextilie pro ochranu, separaci a filtraci netkaná měrná hm přes 200 do 300 g/m2</t>
  </si>
  <si>
    <t>Geotextilie netkaná pro ochranu, separaci nebo filtraci měrná hmotnost přes 200 do 300 g/m2</t>
  </si>
  <si>
    <t>https://podminky.urs.cz/item/CS_URS_2023_02/919726122</t>
  </si>
  <si>
    <t>"separační geotextilie"</t>
  </si>
  <si>
    <t>"konstrukce K - krajnice, kočičí hlavy" 21</t>
  </si>
  <si>
    <t>"konstrukce W - krajnice, štěrkotráva" 25</t>
  </si>
  <si>
    <t>81</t>
  </si>
  <si>
    <t>919732211</t>
  </si>
  <si>
    <t>Styčná spára napojení nového živičného povrchu na stávající za tepla š 15 mm hl 25 mm s prořezáním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</si>
  <si>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</si>
  <si>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https://podminky.urs.cz/item/CS_URS_2023_02/919732211</t>
  </si>
  <si>
    <t>"Dokončující práce"</t>
  </si>
  <si>
    <t>"Živičná zálivka s proříznutím" 327</t>
  </si>
  <si>
    <t>82</t>
  </si>
  <si>
    <t>919735112</t>
  </si>
  <si>
    <t>Řezání stávajícího živičného krytu hl přes 50 do 100 mm</t>
  </si>
  <si>
    <t>Řezání stávajícího živičného krytu nebo podkladu hloubky přes 50 do 100 mm</t>
  </si>
  <si>
    <t>https://podminky.urs.cz/item/CS_URS_2023_02/919735112</t>
  </si>
  <si>
    <t>"zaříznutí vozovky frikční pilou" 327</t>
  </si>
  <si>
    <t>83</t>
  </si>
  <si>
    <t>919791013</t>
  </si>
  <si>
    <t>Montáž ochrany stromů v komunikaci s vnitřní výplní a zabetonovaným rámem plochy přes 1 m2</t>
  </si>
  <si>
    <t>Montáž ochrany stromů v komunikaci s vnitřní litinovou nebo ocelovou výplní (mříží) se zabetonováním ocelového rámu, plochy přes 1 m2</t>
  </si>
  <si>
    <t>https://podminky.urs.cz/item/CS_URS_2023_02/919791013</t>
  </si>
  <si>
    <t>stromová mříž</t>
  </si>
  <si>
    <t>84</t>
  </si>
  <si>
    <t>74910197-1</t>
  </si>
  <si>
    <t>stromová mříž včetně rámu 2000x2000 mm</t>
  </si>
  <si>
    <t>85</t>
  </si>
  <si>
    <t>961043111-1</t>
  </si>
  <si>
    <t>Bourání uličních vpustí kompletních</t>
  </si>
  <si>
    <t>"Vybourání uličních vpustí kompletních, vč. mříže nebo poklopu" 5</t>
  </si>
  <si>
    <t>86</t>
  </si>
  <si>
    <t>966001211</t>
  </si>
  <si>
    <t>Odstranění lavičky stabilní zabetonované</t>
  </si>
  <si>
    <t>Odstranění lavičky parkové stabilní zabetonované</t>
  </si>
  <si>
    <t>https://podminky.urs.cz/item/CS_URS_2023_02/966001211</t>
  </si>
  <si>
    <t>"demolice stávající betonové lavičky" 1</t>
  </si>
  <si>
    <t>87</t>
  </si>
  <si>
    <t>966006132</t>
  </si>
  <si>
    <t>Odstranění značek dopravních nebo orientačních se sloupky s betonovými patkami</t>
  </si>
  <si>
    <t>Odstranění dopravních nebo orientačních značek se sloupkem s uložením hmot na vzdálenost do 20 m nebo s naložením na dopravní prostředek, se zásypem jam a jeho zhutněním s betonovou patkou</t>
  </si>
  <si>
    <t>https://podminky.urs.cz/item/CS_URS_2023_02/966006132</t>
  </si>
  <si>
    <t xml:space="preserve">Poznámka k položce:
vč. odvozu a likvidace sloupků s patkami (malé množství)
</t>
  </si>
  <si>
    <t>"odstranění sloupků s DZ"</t>
  </si>
  <si>
    <t>88</t>
  </si>
  <si>
    <t>966006211</t>
  </si>
  <si>
    <t>Odstranění svislých dopravních značek ze sloupů, sloupků nebo konzol</t>
  </si>
  <si>
    <t>Odstranění (demontáž) svislých dopravních značek s odklizením materiálu na skládku na vzdálenost do 20 m nebo s naložením na dopravní prostředek ze sloupů, sloupků nebo konzol</t>
  </si>
  <si>
    <t>https://podminky.urs.cz/item/CS_URS_2023_02/966006211</t>
  </si>
  <si>
    <t>"odstranění DZ ze sloupku s uschováním pro následné zpětné osazení"</t>
  </si>
  <si>
    <t>997</t>
  </si>
  <si>
    <t>Přesun sutě</t>
  </si>
  <si>
    <t>89</t>
  </si>
  <si>
    <t>997013871</t>
  </si>
  <si>
    <t>Poplatek za uložení stavebního odpadu na recyklační skládce (skládkovné) směsného stavebního a demoličního kód odpadu 17 09 04</t>
  </si>
  <si>
    <t>Poplatek za uložení stavebního odpadu na recyklační skládce (skládkovné) směsného stavebního a demoličního zatříděného do Katalogu odpadů pod kódem 17 09 04</t>
  </si>
  <si>
    <t>https://podminky.urs.cz/item/CS_URS_2023_02/997013871</t>
  </si>
  <si>
    <t>"ostatní" 3,722</t>
  </si>
  <si>
    <t>90</t>
  </si>
  <si>
    <t>997221551-1</t>
  </si>
  <si>
    <t>Vodorovná doprava suti na recyklační středisko nebo skládku ze sypkých materiálů včetně uložení na vzdálenost dle dodavatele stavby</t>
  </si>
  <si>
    <t>Vodorovná doprava suti na recyklační středisko nebo skládku bez naložení, ale se složením a s hrubým urovnáním ze sypkých materiálů, na vzdálenost dle dodavatele stavby</t>
  </si>
  <si>
    <t>"kamenivo, nestmelené vrstvy" 188,73</t>
  </si>
  <si>
    <t>"lože dlažby z kočičích hlav" 16,92-72*0,2</t>
  </si>
  <si>
    <t>"beton" 139,985</t>
  </si>
  <si>
    <t>"živice" 161,22</t>
  </si>
  <si>
    <t>91</t>
  </si>
  <si>
    <t>997221551-2</t>
  </si>
  <si>
    <t>Vodorovná doprava suti na sklad objednatele ze sypkých materiálů včetně uložení</t>
  </si>
  <si>
    <t>Vodorovná doprava suti na sklad objednatele bez naložení, ale se složením a s hrubým urovnáním ze sypkých materiálů</t>
  </si>
  <si>
    <t>"očištěná dlažba z kočičích hlav - přebytek ze stavby" (72-20)*0,2</t>
  </si>
  <si>
    <t>92</t>
  </si>
  <si>
    <t>997221561-1</t>
  </si>
  <si>
    <t>Vodorovná doprava suti na recyklační středisko nebo skládku z kusových materiálů včetně uložení na vzdálenost dle dodavatele stavby</t>
  </si>
  <si>
    <t>Vodorovná doprava suti na recyklační středisko nebo skládku bez naložení, ale se složením a s hrubým urovnáním z kusových materiálů na vzdálenost dle dodavatele stavby</t>
  </si>
  <si>
    <t>"obrubníky, dlažby" 64,99</t>
  </si>
  <si>
    <t>93</t>
  </si>
  <si>
    <t>997221861</t>
  </si>
  <si>
    <t>Poplatek za uložení na recyklační skládce (skládkovné) stavebního odpadu z prostého betonu pod kódem 17 01 01</t>
  </si>
  <si>
    <t>Poplatek za uložení stavebního odpadu na recyklační skládce (skládkovné) z prostého betonu zatříděného do Katalogu odpadů pod kódem 17 01 01</t>
  </si>
  <si>
    <t>https://podminky.urs.cz/item/CS_URS_2023_02/997221861</t>
  </si>
  <si>
    <t>94</t>
  </si>
  <si>
    <t>997221873</t>
  </si>
  <si>
    <t>Poplatek za uložení na recyklační skládce (skládkovné) stavebního odpadu zeminy a kamení zatříděného do Katalogu odpadů pod kódem 17 05 04</t>
  </si>
  <si>
    <t>https://podminky.urs.cz/item/CS_URS_2023_02/997221873</t>
  </si>
  <si>
    <t>95</t>
  </si>
  <si>
    <t>997221875</t>
  </si>
  <si>
    <t>Poplatek za uložení na recyklační skládce (skládkovné) stavebního odpadu asfaltového bez obsahu dehtu zatříděného do Katalogu odpadů pod kódem 17 03 02</t>
  </si>
  <si>
    <t>Poplatek za uložení stavebního odpadu na recyklační skládce (skládkovné) asfaltového bez obsahu dehtu zatříděného do Katalogu odpadů pod kódem 17 03 02</t>
  </si>
  <si>
    <t>https://podminky.urs.cz/item/CS_URS_2023_02/997221875</t>
  </si>
  <si>
    <t>998</t>
  </si>
  <si>
    <t>Přesun hmot</t>
  </si>
  <si>
    <t>96</t>
  </si>
  <si>
    <t>998223011</t>
  </si>
  <si>
    <t>Přesun hmot pro pozemní komunikace s krytem dlážděným</t>
  </si>
  <si>
    <t>Přesun hmot pro pozemní komunikace s krytem dlážděným dopravní vzdálenost do 200 m jakékoliv délky objektu</t>
  </si>
  <si>
    <t>https://podminky.urs.cz/item/CS_URS_2023_02/998223011</t>
  </si>
  <si>
    <t>97</t>
  </si>
  <si>
    <t>998223091</t>
  </si>
  <si>
    <t>Příplatek k přesunu hmot pro pozemní komunikace s krytem dlážděným za zvětšený přesun do 1000 m</t>
  </si>
  <si>
    <t>Přesun hmot pro pozemní komunikace s krytem dlážděným Příplatek k ceně za zvětšený přesun přes vymezenou největší dopravní vzdálenost do 1000 m</t>
  </si>
  <si>
    <t>https://podminky.urs.cz/item/CS_URS_2023_02/998223091</t>
  </si>
  <si>
    <t>PSV</t>
  </si>
  <si>
    <t>Práce a dodávky PSV</t>
  </si>
  <si>
    <t>711</t>
  </si>
  <si>
    <t>Izolace proti vodě, vlhkosti a plynům</t>
  </si>
  <si>
    <t>98</t>
  </si>
  <si>
    <t>711161215</t>
  </si>
  <si>
    <t>Izolace proti zemní vlhkosti nopovou fólií svislá, nopek v 20,0 mm, tl do 1,0 mm</t>
  </si>
  <si>
    <t>Izolace proti zemní vlhkosti a beztlakové vodě nopovými fóliemi na ploše svislé S vrstva ochranná, odvětrávací a drenážní výška nopku 20,0 mm, tl. fólie do 1,0 mm</t>
  </si>
  <si>
    <t>https://podminky.urs.cz/item/CS_URS_2023_02/711161215</t>
  </si>
  <si>
    <t>"nopová folie v šířce 250 mm" 93*0,25</t>
  </si>
  <si>
    <t>23,25*1,15 'Přepočtené koeficientem množství</t>
  </si>
  <si>
    <t>99</t>
  </si>
  <si>
    <t>998711101</t>
  </si>
  <si>
    <t>Přesun hmot tonážní pro izolace proti vodě, vlhkosti a plynům v objektech v do 6 m</t>
  </si>
  <si>
    <t>Přesun hmot pro izolace proti vodě, vlhkosti a plynům stanovený z hmotnosti přesunovaného materiálu vodorovná dopravní vzdálenost do 50 m v objektech výšky do 6 m</t>
  </si>
  <si>
    <t>https://podminky.urs.cz/item/CS_URS_2023_02/998711101</t>
  </si>
  <si>
    <t>100</t>
  </si>
  <si>
    <t>998711193</t>
  </si>
  <si>
    <t>Příplatek k přesunu hmot tonážní 711 za zvětšený přesun do 500 m</t>
  </si>
  <si>
    <t>Přesun hmot pro izolace proti vodě, vlhkosti a plynům stanovený z hmotnosti přesunovaného materiálu Příplatek k cenám za zvětšený přesun přes vymezenou největší dopravní vzdálenost do 500 m</t>
  </si>
  <si>
    <t>https://podminky.urs.cz/item/CS_URS_2023_02/998711193</t>
  </si>
  <si>
    <t>Práce a dodávky M</t>
  </si>
  <si>
    <t>22-M</t>
  </si>
  <si>
    <t>Montáže technologických zařízení pro dopravní stavby</t>
  </si>
  <si>
    <t>101</t>
  </si>
  <si>
    <t>220060423</t>
  </si>
  <si>
    <t>Položení ochranné trubky do kabelového lože průměru 110 mm</t>
  </si>
  <si>
    <t>https://podminky.urs.cz/item/CS_URS_2023_02/220060423</t>
  </si>
  <si>
    <t>Poznámka k položce:
čerpáno v rozsahu dle zastiženého stavu, předpoklad absence ochrany stávajících vedení</t>
  </si>
  <si>
    <t>"dělené chráničky DN160 do podloží přejížděných ploch, vč. vložení kabelů" 116</t>
  </si>
  <si>
    <t>102</t>
  </si>
  <si>
    <t>34571098</t>
  </si>
  <si>
    <t>trubka elektroinstalační dělená (chránička) D 100/110mm, HDPE</t>
  </si>
  <si>
    <t>116*1,02 'Přepočtené koeficientem množství</t>
  </si>
  <si>
    <t>SO103 - Parkovací stání (nezpůsobilé výdaje)</t>
  </si>
  <si>
    <t xml:space="preserve">    2 - Zakládání</t>
  </si>
  <si>
    <t xml:space="preserve">    3 - Svislé a kompletní konstrukce</t>
  </si>
  <si>
    <t>113107322</t>
  </si>
  <si>
    <t>Odstranění podkladu z kameniva drceného tl 200 mm strojně pl do 50 m2</t>
  </si>
  <si>
    <t>CS ÚRS 2020 02</t>
  </si>
  <si>
    <t>Odstranění podkladů nebo krytů strojně plochy jednotlivě do 50 m2 s přemístěním hmot na skládku na vzdálenost do 3 m nebo s naložením na dopravní prostředek z kameniva hrubého drceného, o tl. vrstvy přes 100 do 200 mm</t>
  </si>
  <si>
    <t>"demolice podkladu stávajícího chodníku z litého asfaltu tl. cca 200mm" 32</t>
  </si>
  <si>
    <t>"odstranění (předpoklad) SC pod asfaltovými vrstvami podél plánovaných obrub tl. 200mm" 2</t>
  </si>
  <si>
    <t>113107342</t>
  </si>
  <si>
    <t>Odstranění podkladu živičného tl 100 mm strojně pl do 50 m2</t>
  </si>
  <si>
    <t>Odstranění podkladů nebo krytů strojně plochy jednotlivě do 50 m2 s přemístěním hmot na skládku na vzdálenost do 3 m nebo s naložením na dopravní prostředek živičných, o tl. vrstvy přes 50 do 100 mm</t>
  </si>
  <si>
    <t>"demolice stávajícího chodníku z litého asfaltu tl. cca 100mm" 32</t>
  </si>
  <si>
    <t>"odstranění asfaltového krytu podél plánovaných obrub tl. 150mm" 2</t>
  </si>
  <si>
    <t>"demolice betonových silničních obrub" 15</t>
  </si>
  <si>
    <t>"demolice betonových sadových obrub" 15</t>
  </si>
  <si>
    <t>"skrývka humózních vrstev v tl. 150 mm ; část pro pozdější použití na teréní úpravy" 35</t>
  </si>
  <si>
    <t>122251101</t>
  </si>
  <si>
    <t>Odkopávky a prokopávky nezapažené v hornině třídy těžitelnosti I, skupiny 3 objem do 20 m3 strojně</t>
  </si>
  <si>
    <t>Odkopávky a prokopávky nezapažené strojně v hornině třídy těžitelnosti I skupiny 3 do 20 m3</t>
  </si>
  <si>
    <t>"dokopávky a prokopávky na úroveň pláně" 16</t>
  </si>
  <si>
    <t>132251101</t>
  </si>
  <si>
    <t>Hloubení rýh nezapažených š do 800 mm v hornině třídy těžitelnosti I skupiny 3 objem do 20 m3 strojně</t>
  </si>
  <si>
    <t>Hloubení nezapažených rýh šířky do 800 mm strojně s urovnáním dna do předepsaného profilu a spádu v hornině třídy těžitelnosti I skupiny 3 do 20 m3</t>
  </si>
  <si>
    <t>https://podminky.urs.cz/item/CS_URS_2023_02/132251101</t>
  </si>
  <si>
    <t>"Odvodnění"</t>
  </si>
  <si>
    <t>"podélná drenáž - rýhy 0,4/0,3m" 60*0,4*0,3</t>
  </si>
  <si>
    <t>"Přebytek sejmutí ornice - předpoklad drn, degradovaná ornice, nevhodné pro další použití" 35*0,15</t>
  </si>
  <si>
    <t>"Odkopávky" 16</t>
  </si>
  <si>
    <t>"Rýhy" 7,2</t>
  </si>
  <si>
    <t>28,45*1,8 'Přepočtené koeficientem množství</t>
  </si>
  <si>
    <t>175151101</t>
  </si>
  <si>
    <t>Obsypání potrubí strojně sypaninou bez prohození, uloženou do 3 m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</si>
  <si>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</si>
  <si>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https://podminky.urs.cz/item/CS_URS_2023_02/175151101</t>
  </si>
  <si>
    <t>"podélná drenáž - obsyp HDK 16/32" 60*0,4*0,3-60*3,14*0,08/2*0,08/2</t>
  </si>
  <si>
    <t>58333674</t>
  </si>
  <si>
    <t>kamenivo těžené hrubé frakce 16/32</t>
  </si>
  <si>
    <t>6,899*2 'Přepočtené koeficientem množství</t>
  </si>
  <si>
    <t>"úprava pláně pod konstrukční vrstvy" 82</t>
  </si>
  <si>
    <t>Zakládání</t>
  </si>
  <si>
    <t>211971121</t>
  </si>
  <si>
    <t>Zřízení opláštění žeber nebo trativodů geotextilií v rýze nebo zářezu sklonu přes 1:2 š do 2,5 m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</si>
  <si>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</si>
  <si>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https://podminky.urs.cz/item/CS_URS_2023_02/211971121</t>
  </si>
  <si>
    <t>"podélná drenáž - opláštění separační geotextilií" 60*1,6</t>
  </si>
  <si>
    <t>69311068</t>
  </si>
  <si>
    <t>geotextilie netkaná separační, ochranná, filtrační, drenážní PP 300g/m2</t>
  </si>
  <si>
    <t>96*1,15 'Přepočtené koeficientem množství</t>
  </si>
  <si>
    <t>212752411</t>
  </si>
  <si>
    <t>Trativod z drenážních trubek korugovaných PE-HD SN 8 perforace 220° včetně lože otevřený výkop DN 100 pro liniové stavby</t>
  </si>
  <si>
    <t>Trativody z drenážních trubek pro liniové stavby a komunikace se zřízením štěrkového lože pod trubky a s jejich obsypem v otevřeném výkopu trubka korugovaná sendvičová PE-HD SN 8 perforace 220° DN 100</t>
  </si>
  <si>
    <t>https://podminky.urs.cz/item/CS_URS_2023_02/212752411</t>
  </si>
  <si>
    <t>"podélná drenáž - PVC trubka DN80 vč. lože a obsypu, vč. napojení na nové UV" 60</t>
  </si>
  <si>
    <t>Svislé a kompletní konstrukce</t>
  </si>
  <si>
    <t>359901212</t>
  </si>
  <si>
    <t>Monitoring stoky jakékoli výšky na stávající kanalizaci</t>
  </si>
  <si>
    <t>Monitoring stok (kamerový systém) jakékoli výšky stávající kanalizace</t>
  </si>
  <si>
    <t>https://podminky.urs.cz/item/CS_URS_2023_02/359901212</t>
  </si>
  <si>
    <t>Odvodnění</t>
  </si>
  <si>
    <t>přípojky uličních vpustí PVC DN150</t>
  </si>
  <si>
    <t>564251111</t>
  </si>
  <si>
    <t>Podklad nebo podsyp ze štěrkopísku ŠP s rozprostřením, vlhčením a zhutněním plochy přes 100 m2, po zhutnění tl. 150 mm</t>
  </si>
  <si>
    <t>https://podminky.urs.cz/item/CS_URS_2023_02/564251111</t>
  </si>
  <si>
    <t>Poznámka k položce:
Alternativní položka - směs kameniva a zeminy s travním semenem</t>
  </si>
  <si>
    <t>"svrchní vrstva HDK 0/32 - 0/45, 20% zemina se travním semenem, celk. tl. 150 mm"</t>
  </si>
  <si>
    <t>564730011</t>
  </si>
  <si>
    <t>Podklad z kameniva hrubého drceného vel. 8-16 mm plochy přes 100 m2 tl 100 mm</t>
  </si>
  <si>
    <t>Podklad nebo kryt z kameniva hrubého drceného vel. 8-16 mm s rozprostřením a zhutněním plochy přes 100 m2, po zhutnění tl. 100 mm</t>
  </si>
  <si>
    <t>https://podminky.urs.cz/item/CS_URS_2023_02/564730011</t>
  </si>
  <si>
    <t>"filtrační vrstva HDK 8/16, tl. 100 mm"</t>
  </si>
  <si>
    <t>564760111</t>
  </si>
  <si>
    <t>Podklad z kameniva hrubého drceného vel. 16-32 mm plochy přes 100 m2 tl 200 mm</t>
  </si>
  <si>
    <t>Podklad nebo kryt z kameniva hrubého drceného vel. 16-32 mm s rozprostřením a zhutněním plochy přes 100 m2, po zhutnění tl. 200 mm</t>
  </si>
  <si>
    <t>https://podminky.urs.cz/item/CS_URS_2023_02/564760111</t>
  </si>
  <si>
    <t>"absorbční vrstva vyplněná HDK 16/32 - 32/64, tl. 150 mm"</t>
  </si>
  <si>
    <t>564871011</t>
  </si>
  <si>
    <t>Podklad ze štěrkodrtě ŠD plochy do 100 m2 tl 250 mm</t>
  </si>
  <si>
    <t>Podklad ze štěrkodrti ŠD s rozprostřením a zhutněním plochy jednotlivě do 100 m2, po zhutnění tl. 250 mm</t>
  </si>
  <si>
    <t>https://podminky.urs.cz/item/CS_URS_2023_02/564871011</t>
  </si>
  <si>
    <t>konstrukce D - parkovací stání, dlažba</t>
  </si>
  <si>
    <t>"konstrukce L - krajnice, kamenná dlažba" 26</t>
  </si>
  <si>
    <t>564971315</t>
  </si>
  <si>
    <t>Podklad z betonového recyklátu plochy přes 100 m2 tl 250 mm</t>
  </si>
  <si>
    <t>Podklad nebo podsyp z betonového recyklátu s rozprostřením a zhutněním plochy přes 100 m2, po zhutnění tl. 250 mm</t>
  </si>
  <si>
    <t>https://podminky.urs.cz/item/CS_URS_2023_02/564971315</t>
  </si>
  <si>
    <t>"spodní drenážní vrstva štěrk (recyklát) 0/45 - 0/63, tl. 250 mm"</t>
  </si>
  <si>
    <t>"konstrukce Y - obnova konstrukce vozovky podél obrub, asfalt" 2</t>
  </si>
  <si>
    <t>"konstrukce Y - obnova konstrukce vozovky podél obrub, asfalt" 1</t>
  </si>
  <si>
    <t>"konstrukce Y - obnova konstrukce vozovky podél obrub, asfalt" 2+2</t>
  </si>
  <si>
    <t>577134111</t>
  </si>
  <si>
    <t>Asfaltový beton vrstva obrusná ACO 11 (ABS) tř. I tl 40 mm š do 3 m z nemodifikovaného asfaltu</t>
  </si>
  <si>
    <t>Asfaltový beton vrstva obrusná ACO 11 (ABS) s rozprostřením a se zhutněním z nemodifikovaného asfaltu v pruhu šířky do 3 m tř. I, po zhutnění tl. 40 mm</t>
  </si>
  <si>
    <t>https://podminky.urs.cz/item/CS_URS_2023_02/577134111</t>
  </si>
  <si>
    <t>asfaltový beton obrusný ACO11+, středněrnný 40mm</t>
  </si>
  <si>
    <t>"konstrukce Y - obnova konstrukce vozovky podél obrub, asfalt" 3</t>
  </si>
  <si>
    <t>591111111</t>
  </si>
  <si>
    <t>Kladení dlažby z kostek velkých z kamene do lože z kameniva těženého tl 50 mm</t>
  </si>
  <si>
    <t>Kladení dlažby z kostek s provedením lože do tl. 50 mm, s vyplněním spár, s dvojím beraněním a se smetením přebytečného materiálu na krajnici velkých z kamene, do lože z kameniva těženého</t>
  </si>
  <si>
    <t>https://podminky.urs.cz/item/CS_URS_2023_02/591111111</t>
  </si>
  <si>
    <t>Poznámka k položce:
Alternativní položka k dlažbě z "kočičích hlav" - dlažba z výzisku stavby</t>
  </si>
  <si>
    <t>"kámené valouny kladené na volnou spáru tl. 100 mm ; lože z drtě f. 4/6 L 50mm"</t>
  </si>
  <si>
    <t>"konstrukce K - krajnice, kočičí hlavy" 20</t>
  </si>
  <si>
    <t>594411113</t>
  </si>
  <si>
    <t>Kladení dlažby z lomového kamene tl do 250 mm s provedením lože z MC</t>
  </si>
  <si>
    <t>Kladení dlažby z lomového kamene lomařsky upraveného v ploše vodorovné nebo ve sklonu na plocho tl. do 250 mm, bez vyplnění spár, s provedením lože tl. 50 mm z cementové malty</t>
  </si>
  <si>
    <t>https://podminky.urs.cz/item/CS_URS_2023_02/594411113</t>
  </si>
  <si>
    <t>"lomový kámen kladený na volnou spáru tl. 100 mm ; maltové lože MVC, 50 mm"</t>
  </si>
  <si>
    <t>"konstrukce L - krajnice, kamenná dlažba" 25</t>
  </si>
  <si>
    <t>58381086</t>
  </si>
  <si>
    <t>kámen lomový upravený štípaný (80, 40, 20 cm) pískovec</t>
  </si>
  <si>
    <t>"konstrukce L - krajnice, kamenná dlažba" 25*0,1</t>
  </si>
  <si>
    <t>2,5*2 'Přepočtené koeficientem množství</t>
  </si>
  <si>
    <t>596212353</t>
  </si>
  <si>
    <t>Kladení zámkové dlažby pozemních komunikací strojně tl 80 mm pl do 300 m2</t>
  </si>
  <si>
    <t>Kladení dlažby z betonových zámkových dlaždic pozemních komunikací strojně s ložem z kameniva těženého nebo drceného tl. do 50 mm, s vyplněním spár, s dvojitým hutněním vibrováním a se smetením přebytečného materiálu na krajnici tl. 80 mm do 300 m2</t>
  </si>
  <si>
    <t>https://podminky.urs.cz/item/CS_URS_2023_02/596212353</t>
  </si>
  <si>
    <t>"betonová dlažba DL 80mm ; lože z drtě f. 4/6 L 40mm"</t>
  </si>
  <si>
    <t>"konstrukce D - parkovací stání, dlažba" 78</t>
  </si>
  <si>
    <t>59245020</t>
  </si>
  <si>
    <t>dlažba tvar obdélník betonová 200x100x80mm přírodní</t>
  </si>
  <si>
    <t>78*1,03 'Přepočtené koeficientem množství</t>
  </si>
  <si>
    <t>599111111</t>
  </si>
  <si>
    <t>Zálivka živičná spár dlažby z velkých kostek hl 50 mm</t>
  </si>
  <si>
    <t>Zálivka živičná spár dlažby hloubky do 50 mm, s vyčištěním spár z velkých kostek</t>
  </si>
  <si>
    <t>https://podminky.urs.cz/item/CS_URS_2023_02/599111111</t>
  </si>
  <si>
    <t>Poznámka k položce:
Alternativní položka ke spárování LK</t>
  </si>
  <si>
    <t>"lomový kámen kladený na volnou spáru tl. 100 mm - výplň spar vodotěsnou zálivkou"</t>
  </si>
  <si>
    <t>871310330-1</t>
  </si>
  <si>
    <t>Kanalizační přípojka z potrubí hladkého plnostěnného DN 150</t>
  </si>
  <si>
    <t>Kanalizační přípojka z potrubí hladkého plnostěnného DN 150 včetně provedení výkopu, pískového lože, obsypu, hutněného zásypu a odvozu přebytečného výkopku a jeho likvidace</t>
  </si>
  <si>
    <t>"přípojky uličních vpustí PVC DN150" 45</t>
  </si>
  <si>
    <t>877375122-2</t>
  </si>
  <si>
    <t>Napojení přípojky na stávající kanalizační řád</t>
  </si>
  <si>
    <t>Poznámka k položce:
příp. na stáv. přípojku, dle situace</t>
  </si>
  <si>
    <t>"uliční vpusti s mříží a kalovým košem" 3</t>
  </si>
  <si>
    <t>"chodníková vpusť s kalovým košem" 4</t>
  </si>
  <si>
    <t>895941311-1</t>
  </si>
  <si>
    <t xml:space="preserve">Zřízení vpusti kanalizační uliční z betonových dílců </t>
  </si>
  <si>
    <t>592238500-1</t>
  </si>
  <si>
    <t>sestava dílců kompletní uliční vpusti vč. mříže a koše</t>
  </si>
  <si>
    <t>592238500-2</t>
  </si>
  <si>
    <t>sestava dílců kompletní uliční chodníkové (obrubníkové) vpusti vč. koše</t>
  </si>
  <si>
    <t>"1. fáze VDZ (dopravní stín + plná čára + přerušovaná čára + přechody)" 6</t>
  </si>
  <si>
    <t>"2. fáze VDZ, dvousložkový plast (dopravní stín + plná čára + přerušovaná čára + přechody)" 6</t>
  </si>
  <si>
    <t>"silniční obrubník snížený 150x150 do lože z betonu C12/15 (přímé i obloukové prvky)" 14</t>
  </si>
  <si>
    <t>14*1,02 'Přepočtené koeficientem množství</t>
  </si>
  <si>
    <t>"betonový obrubník 120x250 do lože z betonu C12/15" 23</t>
  </si>
  <si>
    <t>"obrubník přechodový do lože z betonu C12/15, nášlap 120-200" 2</t>
  </si>
  <si>
    <t>23*1,02 'Přepočtené koeficientem množství</t>
  </si>
  <si>
    <t>59217030-1</t>
  </si>
  <si>
    <t>2*1,02 'Přepočtené koeficientem množství</t>
  </si>
  <si>
    <t>"Živičná zálivka s proříznutím" 15</t>
  </si>
  <si>
    <t>"zaříznutí vozovky frikční pilou" 15</t>
  </si>
  <si>
    <t>979071111</t>
  </si>
  <si>
    <t>Očištění dlažebních kostek velkých s původním spárováním kamenivem těženým</t>
  </si>
  <si>
    <t>Očištění vybouraných dlažebních kostek od spojovacího materiálu, s uložením očištěných kostek na skládku, s odklizením odpadových hmot na hromady a s odklizením vybouraných kostek na vzdálenost do 3 m velkých, s původním vyplněním spár kamenivem těženým</t>
  </si>
  <si>
    <t>https://podminky.urs.cz/item/CS_URS_2023_02/979071111</t>
  </si>
  <si>
    <t>Poznámka k položce:
Přebytek stavby bude odvezen a uložen na sklad objednatele (předpoklad)</t>
  </si>
  <si>
    <t>"demolice zpevněné krajnice (kočičí hlavy) tl. cca 100mm - očištění pro následné použití" 72</t>
  </si>
  <si>
    <t>"ostatní" 10,05</t>
  </si>
  <si>
    <t>997221551-0</t>
  </si>
  <si>
    <t>Vodorovná doprava suti na meziskládku nebo z meziskládky ze sypkých materiálů včetně uložení na vzdálenost dle dodavatele stavby</t>
  </si>
  <si>
    <t>Vodorovná doprava suti na meziskládku nebo z meziskládky bez naložení, ale se složením a s hrubým urovnáním ze sypkých materiálů, na vzdálenost dle dodavatele stavby</t>
  </si>
  <si>
    <t>"očištěná dlažba z kočičích hlav" 20*0,2</t>
  </si>
  <si>
    <t>"kamenivo, nestmelené vrstvy" 16,53</t>
  </si>
  <si>
    <t>"beton" 1,25</t>
  </si>
  <si>
    <t>"živice" 7,672</t>
  </si>
  <si>
    <t>"obrubníky, dlažby" 10,05</t>
  </si>
  <si>
    <t>997221612</t>
  </si>
  <si>
    <t>Nakládání vybouraných hmot na dopravní prostředky pro vodorovnou dopravu</t>
  </si>
  <si>
    <t>Nakládání na dopravní prostředky pro vodorovnou dopravu vybouraných hmot</t>
  </si>
  <si>
    <t>https://podminky.urs.cz/item/CS_URS_2023_02/997221612</t>
  </si>
  <si>
    <t>"živice"  7,672</t>
  </si>
  <si>
    <t>"dělené chráničky DN160 do podloží přejížděných ploch, vč. vložení kabelů" 30</t>
  </si>
  <si>
    <t>30*1,02 'Přepočtené koeficientem množství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</si>
  <si>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</si>
  <si>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</si>
  <si>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</si>
  <si>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</si>
  <si>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</si>
  <si>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</si>
  <si>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</si>
  <si>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</si>
  <si>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</si>
  <si>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</si>
  <si>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</si>
  <si>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010001001-1</t>
  </si>
  <si>
    <t>Projekt DIO, získání DIR, realizace DIO</t>
  </si>
  <si>
    <t>Kč</t>
  </si>
  <si>
    <t>012002000-1</t>
  </si>
  <si>
    <t>Geodetické práce a zaměření skutečného provedení stavby</t>
  </si>
  <si>
    <t>Hlavní tituly průvodních činností a nákladů průzkumné, geodetické a projektové práce geodetické práce a zaměření skutečného provedení stavby</t>
  </si>
  <si>
    <t>013244000</t>
  </si>
  <si>
    <t>Dokumentace pro provádění stavby</t>
  </si>
  <si>
    <t>https://podminky.urs.cz/item/CS_URS_2023_02/013244000</t>
  </si>
  <si>
    <t>Poznámka k položce:
RDS</t>
  </si>
  <si>
    <t>013254000</t>
  </si>
  <si>
    <t>Dokumentace skutečného provedení stavby</t>
  </si>
  <si>
    <t>https://podminky.urs.cz/item/CS_URS_2023_02/013254000</t>
  </si>
  <si>
    <t>VRN3</t>
  </si>
  <si>
    <t>Zařízení staveniště</t>
  </si>
  <si>
    <t>030001000</t>
  </si>
  <si>
    <t>https://podminky.urs.cz/item/CS_URS_2023_02/030001000</t>
  </si>
  <si>
    <t>VRN4</t>
  </si>
  <si>
    <t>Inženýrská činnost</t>
  </si>
  <si>
    <t>043194000</t>
  </si>
  <si>
    <t>Ostatní zkoušky</t>
  </si>
  <si>
    <t>https://podminky.urs.cz/item/CS_URS_2023_02/043194000</t>
  </si>
  <si>
    <t>"Zkoušky (kamerové) ověřující stávací dešťovou kanalizaci, přípojky a jejich stav - odborný odhad 300m" 1</t>
  </si>
  <si>
    <t>049103000</t>
  </si>
  <si>
    <t>Náklady vzniklé v souvislosti s realizací stavby</t>
  </si>
  <si>
    <t>https://podminky.urs.cz/item/CS_URS_2023_02/049103000</t>
  </si>
  <si>
    <t>"Přeložky trasy SDK (SO.400) - provádí společnost CETIN dle samostatně uzavřené smlouvy</t>
  </si>
  <si>
    <t>"PRELIMINÁŘ STAVBY - PEVNÁ ČÁSTKA dle odhadu stavebních nákladů = 375 729,89 Kč bez DPH" 1</t>
  </si>
  <si>
    <t>VRN6</t>
  </si>
  <si>
    <t>Územní vlivy</t>
  </si>
  <si>
    <t>060001000</t>
  </si>
  <si>
    <t>https://podminky.urs.cz/item/CS_URS_2023_02/060001000</t>
  </si>
  <si>
    <t>"částečně stísněný prostor provádění v intravilánu obce" 1</t>
  </si>
  <si>
    <t>VRN7</t>
  </si>
  <si>
    <t>Provozní vlivy</t>
  </si>
  <si>
    <t>070001000</t>
  </si>
  <si>
    <t>https://podminky.urs.cz/item/CS_URS_2023_02/070001000</t>
  </si>
  <si>
    <t>"zajištění přístupu do objektů při stavbě" 1</t>
  </si>
  <si>
    <t>Celkem</t>
  </si>
  <si>
    <t>"demolice podkladu stávajícího chodníku z litého asfaltu tl. cca 200mm" 309</t>
  </si>
  <si>
    <t>113107182</t>
  </si>
  <si>
    <t>Odstranění podkladu živičného tl přes 50 do 100 mm strojně pl přes 50 do 200 m2</t>
  </si>
  <si>
    <t>Odstranění podkladů nebo krytů strojně plochy jednotlivě přes 50 m2 do 200 m2 s přemístěním hmot na skládku na vzdálenost do 20 m nebo s naložením na dopravní prostředek živičných, o tl. vrstvy přes 50 do 100 mm</t>
  </si>
  <si>
    <t>https://podminky.urs.cz/item/CS_URS_2023_02/113107182</t>
  </si>
  <si>
    <t>"demolice stávajícího chodníku z litého asfaltu tl. cca 100mm" 309</t>
  </si>
  <si>
    <t>"demolice kamenných obrub KS3" 115</t>
  </si>
  <si>
    <t>"demolice betonových obrub"10</t>
  </si>
  <si>
    <t>"podélná drenáž - rýhy 0,4/0,3m" 110*0,4*0,3</t>
  </si>
  <si>
    <t>"Rýhy" 13,2</t>
  </si>
  <si>
    <t>13,2*1,8 'Přepočtené koeficientem množství</t>
  </si>
  <si>
    <t>"podélná drenáž"</t>
  </si>
  <si>
    <t>110*0,3*(0,4-0,1)</t>
  </si>
  <si>
    <t>58343930</t>
  </si>
  <si>
    <t>kamenivo drcené hrubé frakce 16/32</t>
  </si>
  <si>
    <t>9,9*1,9 'Přepočtené koeficientem množství</t>
  </si>
  <si>
    <t>"úprava pláně pod konstrukční vrstvy" 366</t>
  </si>
  <si>
    <t>"podélná drenáž - opláštění separační geotextilií" 110*1,6</t>
  </si>
  <si>
    <t>176*1,15 'Přepočtené koeficientem množství</t>
  </si>
  <si>
    <t>212532111</t>
  </si>
  <si>
    <t>Lože pro trativody z kameniva hrubého drceného</t>
  </si>
  <si>
    <t>https://podminky.urs.cz/item/CS_URS_2023_02/212532111</t>
  </si>
  <si>
    <t>"lože ze štěrkodrti f. 0/12; 5-10 cm"</t>
  </si>
  <si>
    <t>110*0,3*0,1</t>
  </si>
  <si>
    <t>"podélná drenáž - PVC trubka DN80 vč. lože a obsypu, vč. napojení na nové UV" 110</t>
  </si>
  <si>
    <t>"konstrukce A - chodník, bet. dlažba" 219</t>
  </si>
  <si>
    <t>"konstrukce D - chodníkové přejezdy a vjezdy,  bet. dlažba" 147</t>
  </si>
  <si>
    <t>"betonová dlažba DL 60mm, 3 velikosti 210x140; 140x140; 140x70 ; lože z drtě f. 3/4 L 30mm"</t>
  </si>
  <si>
    <t>219*1,01 'Přepočtené koeficientem množství</t>
  </si>
  <si>
    <t>"betonová dlažba DL 80mm 3 velikosti 210x140; 140x140; 140x70 + reliéfní dlažba DL 80mm, barva antracit ; lože z drtě f. 4/6 L 40mm"</t>
  </si>
  <si>
    <t>"konstrukce D - chodníkové přejezdy a vjezdy,  bet. dlažba" 133+14</t>
  </si>
  <si>
    <t>133*1,02 'Přepočtené koeficientem množství</t>
  </si>
  <si>
    <t>14*1,03 'Přepočtené koeficientem množství</t>
  </si>
  <si>
    <t>"přípojky uličních vpustí PVC DN150" 6</t>
  </si>
  <si>
    <t>"chodníková vpusť s kalovým košem" 1</t>
  </si>
  <si>
    <t>"výšková rektifikace poklopu revizní šachty" 3</t>
  </si>
  <si>
    <t>"silniční obrubník snížený 150x150 do lože z betonu C12/15 (přímé i obloukové prvky)" 34</t>
  </si>
  <si>
    <t>34*1,02 'Přepočtené koeficientem množství</t>
  </si>
  <si>
    <t>"chodníkový obrubník 100x250 do lože z betonu C12/15" 75</t>
  </si>
  <si>
    <t>59217017</t>
  </si>
  <si>
    <t>obrubník betonový chodníkový 1000x100x250mm</t>
  </si>
  <si>
    <t>75*1,02 'Přepočtené koeficientem množství</t>
  </si>
  <si>
    <t>916241213</t>
  </si>
  <si>
    <t>Osazení obrubníku kamenného stojatého s boční opěrou do lože z betonu prostého</t>
  </si>
  <si>
    <t>Osazení obrubníku kamenného se zřízením lože, s vyplněním a zatřením spár cementovou maltou stojatého s boční opěrou z betonu prostého, do lože z betonu prostého</t>
  </si>
  <si>
    <t>https://podminky.urs.cz/item/CS_URS_2023_02/916241213</t>
  </si>
  <si>
    <t>Obrubníky a liniové prvky</t>
  </si>
  <si>
    <t>očištěný a osazení kamenného krajníku KS3 z výdobytku do lože z betonu C12/15</t>
  </si>
  <si>
    <t xml:space="preserve">Poznámka k položce:
vč. sejmutí značek a jejich uskladnění, odvozu a likvidace sloupků s patkami (malé množství)
</t>
  </si>
  <si>
    <t>"odstranění svislých dopravních značek s uschováním pro následné zpětné osazení"</t>
  </si>
  <si>
    <t>"P4+E2a" 2</t>
  </si>
  <si>
    <t>979024442</t>
  </si>
  <si>
    <t>Očištění vybouraných obrubníků a krajníků chodníkových</t>
  </si>
  <si>
    <t>Očištění vybouraných prvků komunikací od spojovacího materiálu s odklizením a uložením očištěných hmot a spojovacího materiálu na skládku na vzdálenost do 10 m obrubníků a krajníků, vybouraných z jakéhokoliv lože a s jakoukoliv výplní spár chodníkových</t>
  </si>
  <si>
    <t>https://podminky.urs.cz/item/CS_URS_2023_02/979024442</t>
  </si>
  <si>
    <t>Poznámka k položce:
Očitěno bude 100% vybouraných krajníků, následně bude proveden výběr pro zpětné použití (100m), zbytek předpoklad odpad.</t>
  </si>
  <si>
    <t>"demolice kamenných obrub KS3 - očištění pro následné zpětné použití" 46</t>
  </si>
  <si>
    <t>"dlažby a obruby" (115-46)*0,205</t>
  </si>
  <si>
    <t>"ostatní" 0,164</t>
  </si>
  <si>
    <t>"živice" 67,98</t>
  </si>
  <si>
    <t>"kamenivo, nestmelené vrstvy" 89,61</t>
  </si>
  <si>
    <t>997221561-0</t>
  </si>
  <si>
    <t>Vodorovná doprava suti na meziskládku nebo z meziskládky z kusových materiálů včetně uložení na vzdálenost dle dodavatele stavby</t>
  </si>
  <si>
    <t>Vodorovná doprava suti na meziskládku nebo z meziskládky bez naložení, ale se složením a s hrubým urovnáním z kusových materiálů na vzdálenost dle dodavatele stavby</t>
  </si>
  <si>
    <t>"demolice kamenných obrub KS3" 115*0,205</t>
  </si>
  <si>
    <t>"osazení očištěného kamenného krajníku KS3 z výdobytku do lože z betonu C12/15" 46*0,205</t>
  </si>
  <si>
    <t>"dlažby a obruby" (115-46-23)*0,205</t>
  </si>
  <si>
    <t>"odvoz na skládku"</t>
  </si>
  <si>
    <t>(115-46-23)*0,205</t>
  </si>
  <si>
    <t>"nopová folie v šířce 250 mm" 80*0,25</t>
  </si>
  <si>
    <t>20*1,15 'Přepočtené koeficientem množství</t>
  </si>
  <si>
    <t>v ---  níže se nacházejí doplnkové a pomocné údaje k sestavám  --- v</t>
  </si>
  <si>
    <t>SO 104 - Pruh (vsak+parkování), nezpůsobilé</t>
  </si>
  <si>
    <t>k.ú. Liteň (685267), ulice Dlouhá</t>
  </si>
  <si>
    <t>Ing. Zdeněk Tesař</t>
  </si>
  <si>
    <t>J. Nh [h]</t>
  </si>
  <si>
    <t>Nh celkem [h]</t>
  </si>
  <si>
    <t>J. hmotnost [t]</t>
  </si>
  <si>
    <t>Hmotnost celkem [t]</t>
  </si>
  <si>
    <t>J. suť [t]</t>
  </si>
  <si>
    <t>Suť Celkem [t]</t>
  </si>
  <si>
    <t>Unor 25</t>
  </si>
  <si>
    <t>113107221</t>
  </si>
  <si>
    <t>Odstranění podkladu z kameniva drceného tl do 100 mm strojně pl přes 200 m2</t>
  </si>
  <si>
    <t>Odstranění podkladů nebo krytů strojně plochy jednotlivě přes 200 m2 s přemístěním hmot na skládku na vzdálenost do 20 m nebo s naložením na dopravní prostředek z kameniva hrubého drceného, o tl. vrstvy do 100 mm</t>
  </si>
  <si>
    <t>https://podminky.urs.cz/item/CS_URS_2023_02/113107221</t>
  </si>
  <si>
    <t>demolice a příprava</t>
  </si>
  <si>
    <t>demolice nezpevněné krajnice zhutněného povrchu (mlat, štěrk) tl. cca 100 mm</t>
  </si>
  <si>
    <t>254</t>
  </si>
  <si>
    <t>"odstranění betonových povrchů tl. cca 150mm" 15</t>
  </si>
  <si>
    <t>113107341</t>
  </si>
  <si>
    <t>Odstranění podkladu živičného tl 50 mm strojně pl do 50 m2</t>
  </si>
  <si>
    <t>Odstranění podkladů nebo krytů strojně plochy jednotlivě do 50 m2 s přemístěním hmot na skládku na vzdálenost do 3 m nebo s naložením na dopravní prostředek živičných, o tl. vrstvy do 50 mm</t>
  </si>
  <si>
    <t>https://podminky.urs.cz/item/CS_URS_2023_02/113107341</t>
  </si>
  <si>
    <t>"odstranění asfaltového krytu podél plánovaných obrub tl. 40mm" 45</t>
  </si>
  <si>
    <t>"úprava pláně pod konstrukční vrstvy" 44</t>
  </si>
  <si>
    <t>Podklad nebo podsyp ze štěrkopísku ŠP plochy přes 100 m2 tl 150 mm</t>
  </si>
  <si>
    <t>"konstrukce W - krajnice, štěrkotráva" 77</t>
  </si>
  <si>
    <t>"konstrukce K - krajnice, kamenná dlažba" 88</t>
  </si>
  <si>
    <t>564750111</t>
  </si>
  <si>
    <t>Podklad z kameniva hrubého drceného vel. 16-32 mm plochy přes 100 m2 tl 150 mm</t>
  </si>
  <si>
    <t>Podklad nebo kryt z kameniva hrubého drceného vel. 16-32 mm s rozprostřením a zhutněním plochy přes 100 m2, po zhutnění tl. 150 mm</t>
  </si>
  <si>
    <t>https://podminky.urs.cz/item/CS_URS_2023_02/564750111</t>
  </si>
  <si>
    <t>564751101-1</t>
  </si>
  <si>
    <t>Podklad z kameniva hrubého drceného vel. 16/32 -32-64 mm plochy do 100 m2 tl 150 mm</t>
  </si>
  <si>
    <t>Podklad nebo kryt z kameniva hrubého drceného vel. 16-32 - 32-64 mm s rozprostřením a zhutněním plochy jednotlivě do 100 m2, po zhutnění tl. 150 mm</t>
  </si>
  <si>
    <t>"konstrukce B - parkovací stání, vsakovací dlažba" 44</t>
  </si>
  <si>
    <t>565155101</t>
  </si>
  <si>
    <t>Asfaltový beton vrstva podkladní ACP 16 (obalované kamenivo OKS) tl 70 mm š do 1,5 m</t>
  </si>
  <si>
    <t>Asfaltový beton vrstva podkladní ACP 16 (obalované kamenivo střednězrnné - OKS) s rozprostřením a zhutněním v pruhu šířky do 1,5 m, po zhutnění tl. 70 mm</t>
  </si>
  <si>
    <t>https://podminky.urs.cz/item/CS_URS_2023_02/565155101</t>
  </si>
  <si>
    <t>"asfaltový beton podkladní, hrubozrnný 70mm"</t>
  </si>
  <si>
    <t>"konstrukce Y - obnova konstrukce vozovky podél obrub, asfalt"42</t>
  </si>
  <si>
    <t>"konstrukce Y - obnova konstrukce vozovky podél obrub, asfalt" 28</t>
  </si>
  <si>
    <t>"konstrukce Y - obnova konstrukce vozovky podél obrub, asfalt" 28+42</t>
  </si>
  <si>
    <t>"asfaltový beton obrusný, středněrnný 40mm"</t>
  </si>
  <si>
    <t>"konstrukce Y - obnova konstrukce vozovky podél obrub, asfalt" 70</t>
  </si>
  <si>
    <t>594611113</t>
  </si>
  <si>
    <t>Kladení dlažby z lomového kamene tl do 250 mm s provedením lože ze štěrkopísku</t>
  </si>
  <si>
    <t>Kladení dlažby z lomového kamene lomařsky upraveného v ploše vodorovné nebo ve sklonu na plocho tl. do 250 mm, bez vyplnění spár, s provedením lože tl. 50 mm ze štěrkopísku</t>
  </si>
  <si>
    <t>https://podminky.urs.cz/item/CS_URS_2023_02/594611113</t>
  </si>
  <si>
    <t>"lomový kámen kladený na volnou spáru tl. 100 mm ; lože z drtě f. 4/6 L 50mm"</t>
  </si>
  <si>
    <t>58380651</t>
  </si>
  <si>
    <t>kámen lomový netříděný žula odval</t>
  </si>
  <si>
    <t>"konstrukce K - krajnice, kamenná dlažba" 88*0,1</t>
  </si>
  <si>
    <t>8,8*2 'Přepočtené koeficientem množství</t>
  </si>
  <si>
    <t>596412210</t>
  </si>
  <si>
    <t>Kladení dlažby z vegetačních tvárnic pozemních komunikací tl 80 mm pl do 50 m2</t>
  </si>
  <si>
    <t>Kladení dlažby z betonových vegetačních dlaždic pozemních komunikací s ložem z kameniva těženého nebo drceného tl. do 50 mm, s vyplněním spár a vegetačních otvorů, s hutněním vibrováním tl. 80 mm, pro plochy do 50 m2</t>
  </si>
  <si>
    <t>https://podminky.urs.cz/item/CS_URS_2023_02/596412210</t>
  </si>
  <si>
    <t>"betonová dlažba DL 80mm (210x140) - distační nálisky ; lože z drtě f. 4/6 L 40mm"</t>
  </si>
  <si>
    <t>"konstrukce B - parkovací stání, vsakovací dlažba" 44  +  88,0 m</t>
  </si>
  <si>
    <t>59246016-1</t>
  </si>
  <si>
    <t>dlažba skladebná distanční betonová 210x140x80mm zatravňovací</t>
  </si>
  <si>
    <t>44*1,03 'Přepočtené koeficientem množství  + 88*1,03</t>
  </si>
  <si>
    <t>599432111</t>
  </si>
  <si>
    <t>Vyplnění spár dlažby z lomového kamene drobným kamenivem</t>
  </si>
  <si>
    <t>Vyplnění spár dlažby (přídlažby) z lomového kamene v jakémkoliv sklonu plochy a jakékoliv tloušťky kamenivem těženým</t>
  </si>
  <si>
    <t>https://podminky.urs.cz/item/CS_URS_2023_02/599432111</t>
  </si>
  <si>
    <t>"lomový kámen kladený na volnou spáru tl. 100 mm - výplň spar"</t>
  </si>
  <si>
    <t>"výšková rektifikace poklopu revizní šachty" 1</t>
  </si>
  <si>
    <t>"výšková rektifikace šoupat" 3</t>
  </si>
  <si>
    <t>"IP11a" 1</t>
  </si>
  <si>
    <t>40445625</t>
  </si>
  <si>
    <t>informativní značky provozní IP8, IP9, IP11-IP13 500x700mm</t>
  </si>
  <si>
    <t>"P4+E2a" 1</t>
  </si>
  <si>
    <t>40445257</t>
  </si>
  <si>
    <t>svorka upínací na sloupek D 70mm</t>
  </si>
  <si>
    <t>40445254</t>
  </si>
  <si>
    <t>víčko plastové na sloupek D 70mm</t>
  </si>
  <si>
    <t>"chodníkový obrubník 100x250 do lože z betonu C12/15" 106</t>
  </si>
  <si>
    <t>106*1,02 'Přepočtené koeficientem množství</t>
  </si>
  <si>
    <t>"Živičná zálivka s proříznutím" 138</t>
  </si>
  <si>
    <t>"zaříznutí vozovky frikční pilou" 138</t>
  </si>
  <si>
    <t>"demolice kamenných obrub KS3 - očištění pro následné zpětné použití" 23</t>
  </si>
  <si>
    <t>"živice" 4,41</t>
  </si>
  <si>
    <t>"kamenivo, nestmelené vrstvy" 43,18</t>
  </si>
  <si>
    <t>"betony" 4,875</t>
  </si>
  <si>
    <t>"osazení očištěného kamenného krajníku KS3 z výdobytku do lože z betonu C12/15" 23*0,205</t>
  </si>
  <si>
    <t>{c8bff8f7-6e05-45fe-8a3f-543f660fd6b0}</t>
  </si>
  <si>
    <t>False</t>
  </si>
  <si>
    <t>vícepráce Liteň 2. navýšení ceny</t>
  </si>
  <si>
    <t xml:space="preserve"> </t>
  </si>
  <si>
    <t>Zhotovitel:</t>
  </si>
  <si>
    <t>Projektant</t>
  </si>
  <si>
    <t>Zpracovatel</t>
  </si>
  <si>
    <t>Datum a podpis:</t>
  </si>
  <si>
    <t>Razítko</t>
  </si>
  <si>
    <t>Objednavatel</t>
  </si>
  <si>
    <t>Zhotovitel</t>
  </si>
  <si>
    <t>Náklady ze soupisu prací</t>
  </si>
  <si>
    <t>-1</t>
  </si>
  <si>
    <t xml:space="preserve">    8 - Vedení trubní dálková a přípojná</t>
  </si>
  <si>
    <t xml:space="preserve">    997 - Doprava suti a vybouraných hmot</t>
  </si>
  <si>
    <t>0</t>
  </si>
  <si>
    <t>ROZPOCET</t>
  </si>
  <si>
    <t>132351101</t>
  </si>
  <si>
    <t>Hloubení rýh nezapažených š do 800 mm v hornině třídy těžitelnosti II skupiny 4 objem do 20 m3 strojně</t>
  </si>
  <si>
    <t>CS ÚRS 2025 01</t>
  </si>
  <si>
    <t>-1299250518</t>
  </si>
  <si>
    <t>https://podminky.urs.cz/item/CS_URS_2025_01/132351101</t>
  </si>
  <si>
    <t>0,4*0,35*10,3</t>
  </si>
  <si>
    <t>True</t>
  </si>
  <si>
    <t>175111101</t>
  </si>
  <si>
    <t>Obsypání potrubí ručně sypaninou bez prohození, uloženou do 3 m</t>
  </si>
  <si>
    <t>-6442299</t>
  </si>
  <si>
    <t>https://podminky.urs.cz/item/CS_URS_2025_01/175111101</t>
  </si>
  <si>
    <t>58333625</t>
  </si>
  <si>
    <t>kamenivo těžené hrubé frakce 4/8</t>
  </si>
  <si>
    <t>-2129213345</t>
  </si>
  <si>
    <t>1,442*2 'Přepočtené koeficientem množství</t>
  </si>
  <si>
    <t>-365786444</t>
  </si>
  <si>
    <t>https://podminky.urs.cz/item/CS_URS_2025_01/567132115</t>
  </si>
  <si>
    <t>1,2*7,3</t>
  </si>
  <si>
    <t>1558230625</t>
  </si>
  <si>
    <t>https://podminky.urs.cz/item/CS_URS_2025_01/573111112</t>
  </si>
  <si>
    <t>1092833754</t>
  </si>
  <si>
    <t>https://podminky.urs.cz/item/CS_URS_2025_01/573231107</t>
  </si>
  <si>
    <t>1560957529</t>
  </si>
  <si>
    <t>https://podminky.urs.cz/item/CS_URS_2025_01/577144111</t>
  </si>
  <si>
    <t>1814089823</t>
  </si>
  <si>
    <t>https://podminky.urs.cz/item/CS_URS_2025_01/577145112</t>
  </si>
  <si>
    <t>Vedení trubní dálková a přípojná</t>
  </si>
  <si>
    <t>871310320</t>
  </si>
  <si>
    <t>Montáž kanalizačního potrubí hladkého plnostěnného SN 12 z polypropylenu DN 150</t>
  </si>
  <si>
    <t>508650937</t>
  </si>
  <si>
    <t>https://podminky.urs.cz/item/CS_URS_2025_01/871310320</t>
  </si>
  <si>
    <t>28617025</t>
  </si>
  <si>
    <t>trubka kanalizační PP plnostěnná třívrstvá DN 150x1000mm SN12</t>
  </si>
  <si>
    <t>937280691</t>
  </si>
  <si>
    <t>11*1,015 'Přepočtené koeficientem množství</t>
  </si>
  <si>
    <t>919735113</t>
  </si>
  <si>
    <t>Řezání stávajícího živičného krytu hl přes 100 do 150 mm</t>
  </si>
  <si>
    <t>-1502197271</t>
  </si>
  <si>
    <t>https://podminky.urs.cz/item/CS_URS_2025_01/919735113</t>
  </si>
  <si>
    <t>340649581</t>
  </si>
  <si>
    <t>https://podminky.urs.cz/item/CS_URS_2025_01/965042141</t>
  </si>
  <si>
    <t>1,2*7,3*0,15</t>
  </si>
  <si>
    <t>Doprava suti a vybouraných hmot</t>
  </si>
  <si>
    <t>997221551</t>
  </si>
  <si>
    <t>Vodorovná doprava suti ze sypkých materiálů do 1 km</t>
  </si>
  <si>
    <t>2084831967</t>
  </si>
  <si>
    <t>https://podminky.urs.cz/item/CS_URS_2025_01/997221551</t>
  </si>
  <si>
    <t>998229111</t>
  </si>
  <si>
    <t>Přesun hmot ruční pro pozemní komunikace s krytem z kameniva, betonu,živice na vzdálenost do 50 m</t>
  </si>
  <si>
    <t>756873257</t>
  </si>
  <si>
    <t>https://podminky.urs.cz/item/CS_URS_2025_01/998229111</t>
  </si>
  <si>
    <t>{c4c75c86-5b48-474c-abd0-d3a41f8a01cf}</t>
  </si>
  <si>
    <t>PŠ - Propojení šachet</t>
  </si>
  <si>
    <t>součet</t>
  </si>
  <si>
    <t>-523307235</t>
  </si>
  <si>
    <t>33,4*0,8*0,4</t>
  </si>
  <si>
    <t>2111129087</t>
  </si>
  <si>
    <t>33,4*0,4*0,2</t>
  </si>
  <si>
    <t>58337310</t>
  </si>
  <si>
    <t>štěrkopísek frakce 0/4</t>
  </si>
  <si>
    <t>-2015641819</t>
  </si>
  <si>
    <t>2,672*2 'Přepočtené koeficientem množství</t>
  </si>
  <si>
    <t>1651363321</t>
  </si>
  <si>
    <t>33,4*0,8*0,2</t>
  </si>
  <si>
    <t>871310310</t>
  </si>
  <si>
    <t>Montáž kanalizačního potrubí hladkého plnostěnného SN 10 z polypropylenu DN 150</t>
  </si>
  <si>
    <t>-1101300115</t>
  </si>
  <si>
    <t>https://podminky.urs.cz/item/CS_URS_2025_01/871310310</t>
  </si>
  <si>
    <t>28617003</t>
  </si>
  <si>
    <t>trubka kanalizační PP plnostěnná třívrstvá DN 150x1000mm SN8</t>
  </si>
  <si>
    <t>467064128</t>
  </si>
  <si>
    <t>33,4*1,015 'Přepočtené koeficientem množství</t>
  </si>
  <si>
    <t>877310310</t>
  </si>
  <si>
    <t>Montáž kolen na kanalizačním potrubí z PP nebo tvrdého PVC-U trub hladkých plnostěnných DN 150</t>
  </si>
  <si>
    <t>-29735086</t>
  </si>
  <si>
    <t>https://podminky.urs.cz/item/CS_URS_2025_01/877310310</t>
  </si>
  <si>
    <t>28611360</t>
  </si>
  <si>
    <t>koleno kanalizační PVC KG 160x30°</t>
  </si>
  <si>
    <t>1008122208</t>
  </si>
  <si>
    <t>877310320</t>
  </si>
  <si>
    <t>Montáž odboček na kanalizačním potrubí z PP nebo tvrdého PVC-U trub hladkých plnostěnných DN 150</t>
  </si>
  <si>
    <t>-850589086</t>
  </si>
  <si>
    <t>https://podminky.urs.cz/item/CS_URS_2025_01/877310320</t>
  </si>
  <si>
    <t>28611392</t>
  </si>
  <si>
    <t>odbočka kanalizační plastová s hrdlem KG 160/160/45°</t>
  </si>
  <si>
    <t>-2104682475</t>
  </si>
  <si>
    <t>{709e52a9-7b3d-45ff-b57a-d79f5fb86ed8}</t>
  </si>
  <si>
    <t>ž - Žlaby</t>
  </si>
  <si>
    <t>132212131</t>
  </si>
  <si>
    <t>Hloubení nezapažených rýh šířky do 800 mm v soudržných horninách třídy těžitelnosti I skupiny 3 ručně</t>
  </si>
  <si>
    <t>1326676270</t>
  </si>
  <si>
    <t>https://podminky.urs.cz/item/CS_URS_2025_01/132212131</t>
  </si>
  <si>
    <t>2*0,3*0,5</t>
  </si>
  <si>
    <t>-1478870909</t>
  </si>
  <si>
    <t>4*0,5*0,3</t>
  </si>
  <si>
    <t>58331351</t>
  </si>
  <si>
    <t>kamenivo těžené drobné frakce 0/4</t>
  </si>
  <si>
    <t>1061816135</t>
  </si>
  <si>
    <t>0,6*2 'Přepočtené koeficientem množství</t>
  </si>
  <si>
    <t>871260310</t>
  </si>
  <si>
    <t>Montáž kanalizačního potrubí hladkého plnostěnného SN 8 z polypropylenu DN 100</t>
  </si>
  <si>
    <t>-1378500276</t>
  </si>
  <si>
    <t>https://podminky.urs.cz/item/CS_URS_2025_01/871260310</t>
  </si>
  <si>
    <t>28617001</t>
  </si>
  <si>
    <t>trubka kanalizační PP plnostěnná třívrstvá DN 100x1000mm SN10</t>
  </si>
  <si>
    <t>2048511582</t>
  </si>
  <si>
    <t>2*1,015 'Přepočtené koeficientem množství</t>
  </si>
  <si>
    <t>935113111</t>
  </si>
  <si>
    <t>Osazení odvodňovacího polymerbetonového žlabu s krycím roštem šířky do 200 mm</t>
  </si>
  <si>
    <t>46216176</t>
  </si>
  <si>
    <t>https://podminky.urs.cz/item/CS_URS_2025_01/935113111</t>
  </si>
  <si>
    <t>ACO.38705</t>
  </si>
  <si>
    <t>ACO Euroline - žlab 1,0m, litinový můstkový rošt</t>
  </si>
  <si>
    <t>-709710477</t>
  </si>
  <si>
    <t>{ace220ee-f221-4d5b-9bd5-ff89f1885ba5}</t>
  </si>
  <si>
    <t>PCh - Prodloužení chodníku</t>
  </si>
  <si>
    <t>1603487085</t>
  </si>
  <si>
    <t>https://podminky.urs.cz/item/CS_URS_2025_01/113107162</t>
  </si>
  <si>
    <t>-610607924</t>
  </si>
  <si>
    <t>https://podminky.urs.cz/item/CS_URS_2025_01/113107242</t>
  </si>
  <si>
    <t>-759034670</t>
  </si>
  <si>
    <t>https://podminky.urs.cz/item/CS_URS_2025_01/113202111</t>
  </si>
  <si>
    <t>741378734</t>
  </si>
  <si>
    <t>https://podminky.urs.cz/item/CS_URS_2025_01/171201231</t>
  </si>
  <si>
    <t>-322727257</t>
  </si>
  <si>
    <t>https://podminky.urs.cz/item/CS_URS_2025_01/181951112</t>
  </si>
  <si>
    <t>1884202576</t>
  </si>
  <si>
    <t>https://podminky.urs.cz/item/CS_URS_2025_01/564861111</t>
  </si>
  <si>
    <t>-1523395102</t>
  </si>
  <si>
    <t>https://podminky.urs.cz/item/CS_URS_2025_01/564871111</t>
  </si>
  <si>
    <t>599023100</t>
  </si>
  <si>
    <t>1707586948</t>
  </si>
  <si>
    <t>59245226</t>
  </si>
  <si>
    <t>dlažba pro nevidomé betonová 200x100mm tl 80mm barevná</t>
  </si>
  <si>
    <t>-2086934895</t>
  </si>
  <si>
    <t>1543848048</t>
  </si>
  <si>
    <t>https://podminky.urs.cz/item/CS_URS_2025_01/596212221</t>
  </si>
  <si>
    <t>990851638</t>
  </si>
  <si>
    <t>42*1,03 'Přepočtené koeficientem množství. Výměna dlažby polymerbetonová 32,960m2</t>
  </si>
  <si>
    <t>obrubník silniční betonový nájezdový 1000x150x150mm</t>
  </si>
  <si>
    <t>-4506040</t>
  </si>
  <si>
    <t>1638505951</t>
  </si>
  <si>
    <t>https://podminky.urs.cz/item/CS_URS_2025_01/916131113</t>
  </si>
  <si>
    <t>obrubník silniční betonový 1000x150x250mm</t>
  </si>
  <si>
    <t>1706562863</t>
  </si>
  <si>
    <t>7,2*1,02 'Přepočtené koeficientem množství</t>
  </si>
  <si>
    <t>obrubník zahradní betonový šedý 1000x50x200mm</t>
  </si>
  <si>
    <t>211415244</t>
  </si>
  <si>
    <t>-1394084293</t>
  </si>
  <si>
    <t>https://podminky.urs.cz/item/CS_URS_2025_01/916331112</t>
  </si>
  <si>
    <t/>
  </si>
  <si>
    <t>Dlouhá Nezpůsobile VP + MP 2</t>
  </si>
  <si>
    <t>Dlouhá způsobilé VP + MP 2</t>
  </si>
  <si>
    <t>cena díla dodatek č. 2</t>
  </si>
  <si>
    <t>MP z dodatku č.1.</t>
  </si>
  <si>
    <t>méně práce celkem č2</t>
  </si>
  <si>
    <t>Více práce celkem č. 2</t>
  </si>
  <si>
    <t>VP</t>
  </si>
  <si>
    <t>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</si>
</sst>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&quot; Kč&quot;_-;\-* #,##0.00&quot; Kč&quot;_-;_-* \-??&quot; Kč&quot;_-;_-@_-"/>
    <numFmt numFmtId="165" formatCode="0\ %"/>
    <numFmt numFmtId="166" formatCode="dd\.mm\.yyyy"/>
    <numFmt numFmtId="167" formatCode="#,##0.00%"/>
    <numFmt numFmtId="168" formatCode="#,##0.000"/>
    <numFmt numFmtId="169" formatCode="#,##0.00000"/>
    <numFmt numFmtId="170" formatCode="_-* #,##0.00\ _K_č_-;\-* #,##0.00\ _K_č_-;_-* &quot;-&quot;??\ _K_č_-;_-@_-"/>
  </numFmts>
  <fonts count="86">
    <font>
      <sz val="12"/>
      <color theme="1"/>
      <name val="Aptos Narrow"/>
      <family val="2"/>
      <charset val="238"/>
    </font>
    <font>
      <b/>
      <sz val="14"/>
      <color theme="1"/>
      <name val="Aptos Narrow"/>
    </font>
    <font>
      <sz val="14"/>
      <color theme="1"/>
      <name val="Aptos Narrow"/>
    </font>
    <font>
      <b/>
      <sz val="14"/>
      <color rgb="FFC00000"/>
      <name val="Aptos Narrow"/>
    </font>
    <font>
      <b/>
      <sz val="14"/>
      <name val="Arial CE"/>
      <charset val="1"/>
    </font>
    <font>
      <sz val="10"/>
      <color rgb="FF969696"/>
      <name val="Arial CE"/>
      <charset val="1"/>
    </font>
    <font>
      <b/>
      <sz val="11"/>
      <name val="Arial CE"/>
      <charset val="1"/>
    </font>
    <font>
      <sz val="10"/>
      <name val="Arial CE"/>
      <charset val="1"/>
    </font>
    <font>
      <b/>
      <sz val="10"/>
      <name val="Arial CE"/>
      <charset val="1"/>
    </font>
    <font>
      <b/>
      <sz val="12"/>
      <color rgb="FF960000"/>
      <name val="Arial CE"/>
      <charset val="1"/>
    </font>
    <font>
      <sz val="8"/>
      <color rgb="FF969696"/>
      <name val="Arial CE"/>
      <charset val="1"/>
    </font>
    <font>
      <b/>
      <sz val="12"/>
      <name val="Arial CE"/>
      <charset val="1"/>
    </font>
    <font>
      <sz val="9"/>
      <name val="Arial CE"/>
      <charset val="1"/>
    </font>
    <font>
      <b/>
      <sz val="12"/>
      <color rgb="FF800000"/>
      <name val="Arial CE"/>
      <charset val="1"/>
    </font>
    <font>
      <sz val="12"/>
      <color rgb="FF003366"/>
      <name val="Arial CE"/>
      <charset val="1"/>
    </font>
    <font>
      <sz val="10"/>
      <color rgb="FF003366"/>
      <name val="Arial CE"/>
      <charset val="1"/>
    </font>
    <font>
      <sz val="11"/>
      <color rgb="FF969696"/>
      <name val="Arial CE"/>
      <charset val="1"/>
    </font>
    <font>
      <sz val="11"/>
      <color theme="1"/>
      <name val="Aptos Narrow"/>
      <family val="2"/>
      <charset val="238"/>
    </font>
    <font>
      <sz val="11"/>
      <name val="Arial CE"/>
      <charset val="1"/>
    </font>
    <font>
      <b/>
      <sz val="11"/>
      <color rgb="FF960000"/>
      <name val="Arial CE"/>
      <charset val="1"/>
    </font>
    <font>
      <sz val="8"/>
      <color rgb="FF003366"/>
      <name val="Arial CE"/>
      <charset val="1"/>
    </font>
    <font>
      <sz val="11"/>
      <color rgb="FF003366"/>
      <name val="Arial CE"/>
      <charset val="1"/>
    </font>
    <font>
      <sz val="11"/>
      <color rgb="FF979797"/>
      <name val="Arial CE"/>
      <charset val="1"/>
    </font>
    <font>
      <i/>
      <u/>
      <sz val="11"/>
      <color rgb="FF979797"/>
      <name val="Aptos Narrow"/>
      <family val="2"/>
      <charset val="1"/>
    </font>
    <font>
      <u/>
      <sz val="12"/>
      <color theme="10"/>
      <name val="Aptos Narrow"/>
      <family val="2"/>
      <charset val="238"/>
    </font>
    <font>
      <i/>
      <sz val="11"/>
      <color rgb="FF969696"/>
      <name val="Arial CE"/>
      <charset val="1"/>
    </font>
    <font>
      <sz val="8"/>
      <color rgb="FF800080"/>
      <name val="Arial CE"/>
      <charset val="1"/>
    </font>
    <font>
      <sz val="11"/>
      <color rgb="FF800080"/>
      <name val="Arial CE"/>
      <charset val="1"/>
    </font>
    <font>
      <sz val="8"/>
      <color rgb="FF505050"/>
      <name val="Arial CE"/>
      <charset val="1"/>
    </font>
    <font>
      <sz val="11"/>
      <color rgb="FF505050"/>
      <name val="Arial CE"/>
      <charset val="1"/>
    </font>
    <font>
      <sz val="8"/>
      <color rgb="FFFF0000"/>
      <name val="Arial CE"/>
      <charset val="1"/>
    </font>
    <font>
      <sz val="11"/>
      <color rgb="FFFF0000"/>
      <name val="Arial CE"/>
      <charset val="1"/>
    </font>
    <font>
      <sz val="11"/>
      <color rgb="FF000000"/>
      <name val="Aptos Narrow"/>
      <family val="2"/>
      <charset val="238"/>
    </font>
    <font>
      <i/>
      <sz val="11"/>
      <color rgb="FF0000FF"/>
      <name val="Arial CE"/>
      <charset val="1"/>
    </font>
    <font>
      <sz val="12"/>
      <color rgb="FF969696"/>
      <name val="Arial CE"/>
      <charset val="1"/>
    </font>
    <font>
      <sz val="12"/>
      <name val="Arial CE"/>
      <charset val="1"/>
    </font>
    <font>
      <sz val="12"/>
      <color rgb="FF979797"/>
      <name val="Arial CE"/>
      <charset val="1"/>
    </font>
    <font>
      <i/>
      <u/>
      <sz val="12"/>
      <color rgb="FF979797"/>
      <name val="Aptos Narrow"/>
      <family val="2"/>
      <charset val="1"/>
    </font>
    <font>
      <sz val="12"/>
      <color rgb="FF800080"/>
      <name val="Arial CE"/>
      <charset val="1"/>
    </font>
    <font>
      <sz val="12"/>
      <color rgb="FF505050"/>
      <name val="Arial CE"/>
      <charset val="1"/>
    </font>
    <font>
      <i/>
      <sz val="12"/>
      <color rgb="FF969696"/>
      <name val="Arial CE"/>
      <charset val="1"/>
    </font>
    <font>
      <i/>
      <sz val="12"/>
      <color rgb="FF0000FF"/>
      <name val="Arial CE"/>
      <charset val="1"/>
    </font>
    <font>
      <sz val="12"/>
      <color rgb="FFFF0000"/>
      <name val="Arial CE"/>
      <charset val="1"/>
    </font>
    <font>
      <b/>
      <sz val="12"/>
      <color rgb="FFC00000"/>
      <name val="Aptos Narrow"/>
    </font>
    <font>
      <sz val="12"/>
      <color rgb="FF000000"/>
      <name val="Aptos Narrow"/>
      <family val="2"/>
      <charset val="238"/>
    </font>
    <font>
      <sz val="10"/>
      <color theme="1"/>
      <name val="Aptos Narrow"/>
      <family val="2"/>
      <charset val="238"/>
    </font>
    <font>
      <sz val="10"/>
      <color rgb="FF3366FF"/>
      <name val="Arial CE"/>
      <charset val="1"/>
    </font>
    <font>
      <sz val="10"/>
      <color theme="1"/>
      <name val="Arial CE"/>
      <charset val="1"/>
    </font>
    <font>
      <sz val="9"/>
      <color rgb="FF969696"/>
      <name val="Arial CE"/>
      <charset val="1"/>
    </font>
    <font>
      <sz val="8"/>
      <color rgb="FF960000"/>
      <name val="Arial CE"/>
      <charset val="1"/>
    </font>
    <font>
      <b/>
      <sz val="10"/>
      <color rgb="FFC00000"/>
      <name val="Arial CE"/>
      <charset val="238"/>
    </font>
    <font>
      <b/>
      <sz val="12"/>
      <color rgb="FFC00000"/>
      <name val="Arial CE"/>
      <charset val="238"/>
    </font>
    <font>
      <sz val="7"/>
      <color rgb="FF969696"/>
      <name val="Arial CE"/>
      <charset val="1"/>
    </font>
    <font>
      <sz val="7"/>
      <name val="Arial CE"/>
      <charset val="1"/>
    </font>
    <font>
      <sz val="7"/>
      <color rgb="FF979797"/>
      <name val="Arial CE"/>
      <charset val="1"/>
    </font>
    <font>
      <i/>
      <u/>
      <sz val="7"/>
      <color rgb="FF979797"/>
      <name val="Aptos Narrow"/>
      <family val="2"/>
      <charset val="1"/>
    </font>
    <font>
      <sz val="10"/>
      <color rgb="FF800080"/>
      <name val="Arial CE"/>
      <charset val="1"/>
    </font>
    <font>
      <sz val="10"/>
      <color rgb="FF505050"/>
      <name val="Arial CE"/>
      <charset val="1"/>
    </font>
    <font>
      <i/>
      <sz val="7"/>
      <color rgb="FF969696"/>
      <name val="Arial CE"/>
      <charset val="1"/>
    </font>
    <font>
      <i/>
      <sz val="9"/>
      <color rgb="FF0000FF"/>
      <name val="Arial CE"/>
      <charset val="1"/>
    </font>
    <font>
      <i/>
      <sz val="10"/>
      <color rgb="FF0000FF"/>
      <name val="Arial CE"/>
      <charset val="1"/>
    </font>
    <font>
      <sz val="12"/>
      <color theme="1"/>
      <name val="Arial CE"/>
      <charset val="1"/>
    </font>
    <font>
      <sz val="8"/>
      <color theme="1"/>
      <name val="Arial CE"/>
      <charset val="1"/>
    </font>
    <font>
      <sz val="12"/>
      <color theme="3" tint="0.49989318521683401"/>
      <name val="Arial CE"/>
      <charset val="1"/>
    </font>
    <font>
      <sz val="11"/>
      <color theme="1"/>
      <name val="Arial CE"/>
      <charset val="1"/>
    </font>
    <font>
      <b/>
      <sz val="10"/>
      <color rgb="FF464646"/>
      <name val="Arial CE"/>
      <charset val="1"/>
    </font>
    <font>
      <b/>
      <sz val="8"/>
      <name val="Arial CE"/>
      <charset val="1"/>
    </font>
    <font>
      <i/>
      <sz val="11"/>
      <color theme="1"/>
      <name val="Arial CE"/>
      <charset val="1"/>
    </font>
    <font>
      <sz val="11"/>
      <color rgb="FF3366FF"/>
      <name val="Arial CE"/>
      <charset val="1"/>
    </font>
    <font>
      <sz val="9"/>
      <color theme="1"/>
      <name val="Arial CE"/>
      <charset val="1"/>
    </font>
    <font>
      <sz val="12"/>
      <color theme="3"/>
      <name val="Arial CE"/>
      <charset val="1"/>
    </font>
    <font>
      <sz val="11"/>
      <color theme="3"/>
      <name val="Aptos Narrow"/>
      <family val="2"/>
      <charset val="238"/>
    </font>
    <font>
      <sz val="11"/>
      <color theme="3"/>
      <name val="Arial CE"/>
      <charset val="1"/>
    </font>
    <font>
      <sz val="12"/>
      <color theme="1"/>
      <name val="Aptos Narrow"/>
      <family val="2"/>
      <charset val="238"/>
    </font>
    <font>
      <sz val="9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3366"/>
      <name val="Arial CE"/>
    </font>
    <font>
      <i/>
      <sz val="9"/>
      <color rgb="FF0000FF"/>
      <name val="Arial CE"/>
    </font>
    <font>
      <sz val="12"/>
      <name val="Arial CE"/>
    </font>
    <font>
      <sz val="12"/>
      <color rgb="FF800080"/>
      <name val="Arial CE"/>
    </font>
    <font>
      <sz val="12"/>
      <color rgb="FF505050"/>
      <name val="Arial CE"/>
    </font>
    <font>
      <i/>
      <sz val="12"/>
      <color rgb="FF0000FF"/>
      <name val="Arial CE"/>
    </font>
    <font>
      <sz val="12"/>
      <color rgb="FF003366"/>
      <name val="Arial CE"/>
    </font>
    <font>
      <b/>
      <sz val="12"/>
      <color theme="1"/>
      <name val="Aptos Narrow"/>
      <family val="2"/>
    </font>
    <font>
      <b/>
      <sz val="14"/>
      <color theme="1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CC"/>
        <bgColor rgb="FFFFFFFF"/>
      </patternFill>
    </fill>
    <fill>
      <patternFill patternType="solid">
        <fgColor rgb="FFD2D2D2"/>
        <bgColor rgb="FFD1D1D1"/>
      </patternFill>
    </fill>
    <fill>
      <patternFill patternType="solid">
        <fgColor theme="2" tint="-9.9978637043366805E-2"/>
        <bgColor rgb="FFD2D2D2"/>
      </patternFill>
    </fill>
    <fill>
      <patternFill patternType="solid">
        <fgColor rgb="FFFF0000"/>
        <bgColor rgb="FFC00000"/>
      </patternFill>
    </fill>
    <fill>
      <patternFill patternType="solid">
        <fgColor rgb="FFC0C0C0"/>
        <bgColor rgb="FFD1D1D1"/>
      </patternFill>
    </fill>
    <fill>
      <patternFill patternType="solid">
        <fgColor theme="2" tint="-0.249977111117893"/>
        <bgColor rgb="FFC0C0C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rgb="FF969696"/>
      </top>
      <bottom/>
      <diagonal/>
    </border>
    <border>
      <left/>
      <right style="thin">
        <color auto="1"/>
      </right>
      <top style="hair">
        <color rgb="FF969696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3" fillId="0" borderId="0" applyBorder="0" applyProtection="0"/>
    <xf numFmtId="0" fontId="24" fillId="0" borderId="0" applyBorder="0" applyProtection="0"/>
  </cellStyleXfs>
  <cellXfs count="552">
    <xf numFmtId="0" fontId="0" fillId="0" borderId="0" xfId="0"/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 wrapText="1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0" fontId="2" fillId="0" borderId="2" xfId="0" applyFont="1" applyBorder="1"/>
    <xf numFmtId="17" fontId="2" fillId="0" borderId="2" xfId="0" applyNumberFormat="1" applyFont="1" applyBorder="1"/>
    <xf numFmtId="164" fontId="2" fillId="0" borderId="2" xfId="1" applyFont="1" applyBorder="1" applyProtection="1"/>
    <xf numFmtId="164" fontId="2" fillId="0" borderId="2" xfId="0" applyNumberFormat="1" applyFont="1" applyBorder="1"/>
    <xf numFmtId="164" fontId="0" fillId="0" borderId="2" xfId="0" applyNumberFormat="1" applyBorder="1"/>
    <xf numFmtId="164" fontId="0" fillId="0" borderId="0" xfId="0" applyNumberFormat="1"/>
    <xf numFmtId="164" fontId="3" fillId="0" borderId="2" xfId="0" applyNumberFormat="1" applyFont="1" applyBorder="1"/>
    <xf numFmtId="0" fontId="2" fillId="0" borderId="0" xfId="0" applyFont="1"/>
    <xf numFmtId="164" fontId="73" fillId="0" borderId="0" xfId="1" applyBorder="1" applyProtection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1" xfId="0" applyBorder="1"/>
    <xf numFmtId="0" fontId="4" fillId="0" borderId="0" xfId="0" applyFont="1" applyAlignment="1">
      <alignment horizontal="left" vertical="center"/>
    </xf>
    <xf numFmtId="0" fontId="0" fillId="0" borderId="7" xfId="0" applyBorder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0" xfId="0" applyFont="1" applyAlignment="1">
      <alignment horizontal="left" vertical="center"/>
    </xf>
    <xf numFmtId="166" fontId="7" fillId="0" borderId="0" xfId="0" applyNumberFormat="1" applyFont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11" fillId="4" borderId="10" xfId="0" applyFont="1" applyFill="1" applyBorder="1" applyAlignment="1">
      <alignment horizontal="left" vertical="center"/>
    </xf>
    <xf numFmtId="0" fontId="0" fillId="4" borderId="11" xfId="0" applyFill="1" applyBorder="1" applyAlignment="1">
      <alignment vertical="center"/>
    </xf>
    <xf numFmtId="0" fontId="11" fillId="4" borderId="11" xfId="0" applyFont="1" applyFill="1" applyBorder="1" applyAlignment="1">
      <alignment horizontal="right" vertical="center" wrapText="1"/>
    </xf>
    <xf numFmtId="0" fontId="11" fillId="4" borderId="11" xfId="0" applyFont="1" applyFill="1" applyBorder="1" applyAlignment="1">
      <alignment horizontal="center" vertical="center" wrapText="1"/>
    </xf>
    <xf numFmtId="4" fontId="11" fillId="4" borderId="11" xfId="0" applyNumberFormat="1" applyFont="1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12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vertical="center"/>
    </xf>
    <xf numFmtId="4" fontId="14" fillId="0" borderId="15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5" xfId="0" applyFont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/>
    <xf numFmtId="164" fontId="17" fillId="0" borderId="0" xfId="1" applyFont="1" applyBorder="1" applyProtection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7" fillId="5" borderId="0" xfId="0" applyFont="1" applyFill="1"/>
    <xf numFmtId="164" fontId="17" fillId="5" borderId="0" xfId="1" applyFont="1" applyFill="1" applyBorder="1" applyProtection="1"/>
    <xf numFmtId="0" fontId="19" fillId="0" borderId="0" xfId="0" applyFont="1" applyAlignment="1">
      <alignment horizontal="left" vertical="center"/>
    </xf>
    <xf numFmtId="4" fontId="19" fillId="0" borderId="0" xfId="0" applyNumberFormat="1" applyFont="1"/>
    <xf numFmtId="164" fontId="19" fillId="0" borderId="0" xfId="1" applyFont="1" applyBorder="1" applyProtection="1"/>
    <xf numFmtId="0" fontId="20" fillId="0" borderId="0" xfId="0" applyFont="1"/>
    <xf numFmtId="0" fontId="20" fillId="0" borderId="1" xfId="0" applyFont="1" applyBorder="1"/>
    <xf numFmtId="0" fontId="21" fillId="0" borderId="0" xfId="0" applyFont="1"/>
    <xf numFmtId="0" fontId="21" fillId="0" borderId="0" xfId="0" applyFont="1" applyAlignment="1">
      <alignment horizontal="left" wrapText="1"/>
    </xf>
    <xf numFmtId="0" fontId="21" fillId="0" borderId="0" xfId="0" applyFont="1" applyProtection="1">
      <protection locked="0"/>
    </xf>
    <xf numFmtId="4" fontId="21" fillId="0" borderId="0" xfId="0" applyNumberFormat="1" applyFont="1"/>
    <xf numFmtId="164" fontId="21" fillId="0" borderId="0" xfId="1" applyFont="1" applyBorder="1" applyProtection="1"/>
    <xf numFmtId="0" fontId="0" fillId="6" borderId="0" xfId="0" applyFill="1" applyAlignment="1">
      <alignment vertical="center"/>
    </xf>
    <xf numFmtId="0" fontId="0" fillId="6" borderId="1" xfId="0" applyFill="1" applyBorder="1" applyAlignment="1">
      <alignment vertical="center"/>
    </xf>
    <xf numFmtId="0" fontId="18" fillId="6" borderId="19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 wrapText="1"/>
    </xf>
    <xf numFmtId="49" fontId="18" fillId="6" borderId="19" xfId="0" applyNumberFormat="1" applyFont="1" applyFill="1" applyBorder="1" applyAlignment="1">
      <alignment horizontal="left" vertical="center" wrapText="1"/>
    </xf>
    <xf numFmtId="0" fontId="18" fillId="6" borderId="19" xfId="0" applyFont="1" applyFill="1" applyBorder="1" applyAlignment="1">
      <alignment horizontal="left" vertical="center" wrapText="1"/>
    </xf>
    <xf numFmtId="168" fontId="18" fillId="6" borderId="19" xfId="0" applyNumberFormat="1" applyFont="1" applyFill="1" applyBorder="1" applyAlignment="1">
      <alignment vertical="center"/>
    </xf>
    <xf numFmtId="4" fontId="18" fillId="6" borderId="19" xfId="0" applyNumberFormat="1" applyFont="1" applyFill="1" applyBorder="1" applyAlignment="1" applyProtection="1">
      <alignment vertical="center"/>
      <protection locked="0"/>
    </xf>
    <xf numFmtId="4" fontId="18" fillId="6" borderId="19" xfId="0" applyNumberFormat="1" applyFont="1" applyFill="1" applyBorder="1" applyAlignment="1">
      <alignment vertical="center"/>
    </xf>
    <xf numFmtId="168" fontId="17" fillId="6" borderId="0" xfId="0" applyNumberFormat="1" applyFont="1" applyFill="1"/>
    <xf numFmtId="164" fontId="17" fillId="6" borderId="0" xfId="1" applyFont="1" applyFill="1" applyBorder="1" applyProtection="1"/>
    <xf numFmtId="0" fontId="17" fillId="6" borderId="0" xfId="0" applyFont="1" applyFill="1"/>
    <xf numFmtId="0" fontId="0" fillId="6" borderId="0" xfId="0" applyFill="1"/>
    <xf numFmtId="0" fontId="18" fillId="0" borderId="0" xfId="0" applyFont="1" applyAlignment="1">
      <alignment horizontal="left" vertical="center" wrapText="1"/>
    </xf>
    <xf numFmtId="0" fontId="17" fillId="0" borderId="0" xfId="0" applyFont="1" applyAlignment="1" applyProtection="1">
      <alignment vertical="center"/>
      <protection locked="0"/>
    </xf>
    <xf numFmtId="0" fontId="22" fillId="0" borderId="0" xfId="0" applyFont="1" applyAlignment="1">
      <alignment horizontal="left" vertical="center" wrapText="1"/>
    </xf>
    <xf numFmtId="0" fontId="23" fillId="0" borderId="0" xfId="2" applyFont="1" applyBorder="1" applyAlignment="1" applyProtection="1">
      <alignment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 applyProtection="1">
      <alignment vertical="center"/>
      <protection locked="0"/>
    </xf>
    <xf numFmtId="0" fontId="28" fillId="0" borderId="0" xfId="0" applyFont="1" applyAlignment="1">
      <alignment vertical="center"/>
    </xf>
    <xf numFmtId="0" fontId="28" fillId="0" borderId="1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168" fontId="29" fillId="0" borderId="0" xfId="0" applyNumberFormat="1" applyFont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0" fontId="30" fillId="0" borderId="0" xfId="0" applyFont="1" applyAlignment="1">
      <alignment vertical="center"/>
    </xf>
    <xf numFmtId="0" fontId="30" fillId="0" borderId="1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168" fontId="31" fillId="0" borderId="0" xfId="0" applyNumberFormat="1" applyFont="1" applyAlignment="1">
      <alignment vertical="center"/>
    </xf>
    <xf numFmtId="0" fontId="31" fillId="0" borderId="0" xfId="0" applyFont="1" applyAlignment="1" applyProtection="1">
      <alignment vertical="center"/>
      <protection locked="0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168" fontId="18" fillId="0" borderId="19" xfId="0" applyNumberFormat="1" applyFont="1" applyBorder="1" applyAlignment="1">
      <alignment vertical="center"/>
    </xf>
    <xf numFmtId="4" fontId="18" fillId="3" borderId="19" xfId="0" applyNumberFormat="1" applyFont="1" applyFill="1" applyBorder="1" applyAlignment="1" applyProtection="1">
      <alignment vertical="center"/>
      <protection locked="0"/>
    </xf>
    <xf numFmtId="4" fontId="18" fillId="0" borderId="19" xfId="0" applyNumberFormat="1" applyFont="1" applyBorder="1" applyAlignment="1">
      <alignment vertical="center"/>
    </xf>
    <xf numFmtId="168" fontId="17" fillId="0" borderId="0" xfId="0" applyNumberFormat="1" applyFont="1"/>
    <xf numFmtId="168" fontId="32" fillId="0" borderId="0" xfId="0" applyNumberFormat="1" applyFont="1"/>
    <xf numFmtId="0" fontId="33" fillId="6" borderId="19" xfId="0" applyFont="1" applyFill="1" applyBorder="1" applyAlignment="1">
      <alignment horizontal="center" vertical="center"/>
    </xf>
    <xf numFmtId="0" fontId="33" fillId="6" borderId="19" xfId="0" applyFont="1" applyFill="1" applyBorder="1" applyAlignment="1">
      <alignment horizontal="center" vertical="center" wrapText="1"/>
    </xf>
    <xf numFmtId="49" fontId="33" fillId="6" borderId="19" xfId="0" applyNumberFormat="1" applyFont="1" applyFill="1" applyBorder="1" applyAlignment="1">
      <alignment horizontal="left" vertical="center" wrapText="1"/>
    </xf>
    <xf numFmtId="0" fontId="33" fillId="6" borderId="19" xfId="0" applyFont="1" applyFill="1" applyBorder="1" applyAlignment="1">
      <alignment horizontal="left" vertical="center" wrapText="1"/>
    </xf>
    <xf numFmtId="168" fontId="33" fillId="6" borderId="19" xfId="0" applyNumberFormat="1" applyFont="1" applyFill="1" applyBorder="1" applyAlignment="1">
      <alignment vertical="center"/>
    </xf>
    <xf numFmtId="4" fontId="33" fillId="6" borderId="19" xfId="0" applyNumberFormat="1" applyFont="1" applyFill="1" applyBorder="1" applyAlignment="1" applyProtection="1">
      <alignment vertical="center"/>
      <protection locked="0"/>
    </xf>
    <xf numFmtId="4" fontId="33" fillId="6" borderId="19" xfId="0" applyNumberFormat="1" applyFont="1" applyFill="1" applyBorder="1" applyAlignment="1">
      <alignment vertical="center"/>
    </xf>
    <xf numFmtId="0" fontId="33" fillId="0" borderId="19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 wrapText="1"/>
    </xf>
    <xf numFmtId="49" fontId="33" fillId="0" borderId="19" xfId="0" applyNumberFormat="1" applyFont="1" applyBorder="1" applyAlignment="1">
      <alignment horizontal="left" vertical="center" wrapText="1"/>
    </xf>
    <xf numFmtId="0" fontId="33" fillId="0" borderId="19" xfId="0" applyFont="1" applyBorder="1" applyAlignment="1">
      <alignment horizontal="left" vertical="center" wrapText="1"/>
    </xf>
    <xf numFmtId="168" fontId="33" fillId="0" borderId="19" xfId="0" applyNumberFormat="1" applyFont="1" applyBorder="1" applyAlignment="1">
      <alignment vertical="center"/>
    </xf>
    <xf numFmtId="4" fontId="33" fillId="3" borderId="19" xfId="0" applyNumberFormat="1" applyFont="1" applyFill="1" applyBorder="1" applyAlignment="1" applyProtection="1">
      <alignment vertical="center"/>
      <protection locked="0"/>
    </xf>
    <xf numFmtId="4" fontId="33" fillId="0" borderId="19" xfId="0" applyNumberFormat="1" applyFont="1" applyBorder="1" applyAlignment="1">
      <alignment vertical="center"/>
    </xf>
    <xf numFmtId="168" fontId="32" fillId="6" borderId="0" xfId="0" applyNumberFormat="1" applyFont="1" applyFill="1"/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4" borderId="11" xfId="0" applyFont="1" applyFill="1" applyBorder="1" applyAlignment="1">
      <alignment horizontal="right" vertical="center"/>
    </xf>
    <xf numFmtId="0" fontId="11" fillId="4" borderId="11" xfId="0" applyFont="1" applyFill="1" applyBorder="1" applyAlignment="1">
      <alignment horizontal="center" vertical="center"/>
    </xf>
    <xf numFmtId="0" fontId="0" fillId="4" borderId="20" xfId="0" applyFill="1" applyBorder="1" applyAlignment="1">
      <alignment vertical="center"/>
    </xf>
    <xf numFmtId="0" fontId="12" fillId="4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4" borderId="16" xfId="0" applyFont="1" applyFill="1" applyBorder="1" applyAlignment="1">
      <alignment horizontal="center" vertical="center" wrapText="1"/>
    </xf>
    <xf numFmtId="0" fontId="35" fillId="4" borderId="17" xfId="0" applyFont="1" applyFill="1" applyBorder="1" applyAlignment="1">
      <alignment horizontal="center" vertical="center" wrapText="1"/>
    </xf>
    <xf numFmtId="0" fontId="35" fillId="4" borderId="18" xfId="0" applyFont="1" applyFill="1" applyBorder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164" fontId="35" fillId="4" borderId="0" xfId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 vertical="center"/>
    </xf>
    <xf numFmtId="4" fontId="9" fillId="0" borderId="0" xfId="0" applyNumberFormat="1" applyFont="1"/>
    <xf numFmtId="164" fontId="9" fillId="0" borderId="0" xfId="1" applyFont="1" applyBorder="1" applyProtection="1"/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Protection="1">
      <protection locked="0"/>
    </xf>
    <xf numFmtId="4" fontId="14" fillId="0" borderId="0" xfId="0" applyNumberFormat="1" applyFont="1"/>
    <xf numFmtId="164" fontId="14" fillId="0" borderId="0" xfId="1" applyFont="1" applyBorder="1" applyProtection="1"/>
    <xf numFmtId="0" fontId="35" fillId="0" borderId="19" xfId="0" applyFont="1" applyBorder="1" applyAlignment="1">
      <alignment horizontal="center" vertical="center"/>
    </xf>
    <xf numFmtId="49" fontId="35" fillId="0" borderId="19" xfId="0" applyNumberFormat="1" applyFont="1" applyBorder="1" applyAlignment="1">
      <alignment horizontal="left" vertical="center" wrapText="1"/>
    </xf>
    <xf numFmtId="0" fontId="35" fillId="0" borderId="19" xfId="0" applyFont="1" applyBorder="1" applyAlignment="1">
      <alignment horizontal="left" vertical="center" wrapText="1"/>
    </xf>
    <xf numFmtId="0" fontId="35" fillId="0" borderId="19" xfId="0" applyFont="1" applyBorder="1" applyAlignment="1">
      <alignment horizontal="center" vertical="center" wrapText="1"/>
    </xf>
    <xf numFmtId="168" fontId="35" fillId="0" borderId="19" xfId="0" applyNumberFormat="1" applyFont="1" applyBorder="1" applyAlignment="1">
      <alignment vertical="center"/>
    </xf>
    <xf numFmtId="4" fontId="35" fillId="3" borderId="19" xfId="0" applyNumberFormat="1" applyFont="1" applyFill="1" applyBorder="1" applyAlignment="1" applyProtection="1">
      <alignment vertical="center"/>
      <protection locked="0"/>
    </xf>
    <xf numFmtId="4" fontId="35" fillId="0" borderId="19" xfId="0" applyNumberFormat="1" applyFont="1" applyBorder="1" applyAlignment="1">
      <alignment vertical="center"/>
    </xf>
    <xf numFmtId="168" fontId="0" fillId="0" borderId="0" xfId="0" applyNumberFormat="1"/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36" fillId="0" borderId="0" xfId="0" applyFont="1" applyAlignment="1">
      <alignment horizontal="left" vertical="center"/>
    </xf>
    <xf numFmtId="0" fontId="37" fillId="0" borderId="0" xfId="2" applyFont="1" applyBorder="1" applyAlignment="1" applyProtection="1">
      <alignment vertical="center" wrapText="1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0" fontId="38" fillId="0" borderId="0" xfId="0" applyFont="1" applyAlignment="1" applyProtection="1">
      <alignment vertical="center"/>
      <protection locked="0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168" fontId="39" fillId="0" borderId="0" xfId="0" applyNumberFormat="1" applyFont="1" applyAlignment="1">
      <alignment vertical="center"/>
    </xf>
    <xf numFmtId="0" fontId="39" fillId="0" borderId="0" xfId="0" applyFont="1" applyAlignment="1" applyProtection="1">
      <alignment vertical="center"/>
      <protection locked="0"/>
    </xf>
    <xf numFmtId="0" fontId="40" fillId="0" borderId="0" xfId="0" applyFont="1" applyAlignment="1">
      <alignment vertical="center" wrapText="1"/>
    </xf>
    <xf numFmtId="0" fontId="41" fillId="0" borderId="19" xfId="0" applyFont="1" applyBorder="1" applyAlignment="1">
      <alignment horizontal="center" vertical="center"/>
    </xf>
    <xf numFmtId="49" fontId="41" fillId="0" borderId="19" xfId="0" applyNumberFormat="1" applyFont="1" applyBorder="1" applyAlignment="1">
      <alignment horizontal="left" vertical="center" wrapText="1"/>
    </xf>
    <xf numFmtId="0" fontId="41" fillId="0" borderId="19" xfId="0" applyFont="1" applyBorder="1" applyAlignment="1">
      <alignment horizontal="left" vertical="center" wrapText="1"/>
    </xf>
    <xf numFmtId="0" fontId="41" fillId="0" borderId="19" xfId="0" applyFont="1" applyBorder="1" applyAlignment="1">
      <alignment horizontal="center" vertical="center" wrapText="1"/>
    </xf>
    <xf numFmtId="168" fontId="41" fillId="0" borderId="19" xfId="0" applyNumberFormat="1" applyFont="1" applyBorder="1" applyAlignment="1">
      <alignment vertical="center"/>
    </xf>
    <xf numFmtId="4" fontId="41" fillId="3" borderId="19" xfId="0" applyNumberFormat="1" applyFont="1" applyFill="1" applyBorder="1" applyAlignment="1" applyProtection="1">
      <alignment vertical="center"/>
      <protection locked="0"/>
    </xf>
    <xf numFmtId="4" fontId="41" fillId="0" borderId="19" xfId="0" applyNumberFormat="1" applyFont="1" applyBorder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 wrapText="1"/>
    </xf>
    <xf numFmtId="168" fontId="42" fillId="0" borderId="0" xfId="0" applyNumberFormat="1" applyFont="1" applyAlignment="1">
      <alignment vertical="center"/>
    </xf>
    <xf numFmtId="0" fontId="42" fillId="0" borderId="0" xfId="0" applyFont="1" applyAlignment="1" applyProtection="1">
      <alignment vertical="center"/>
      <protection locked="0"/>
    </xf>
    <xf numFmtId="0" fontId="35" fillId="6" borderId="19" xfId="0" applyFont="1" applyFill="1" applyBorder="1" applyAlignment="1">
      <alignment horizontal="center" vertical="center"/>
    </xf>
    <xf numFmtId="49" fontId="35" fillId="6" borderId="19" xfId="0" applyNumberFormat="1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horizontal="center" vertical="center" wrapText="1"/>
    </xf>
    <xf numFmtId="168" fontId="35" fillId="6" borderId="19" xfId="0" applyNumberFormat="1" applyFont="1" applyFill="1" applyBorder="1" applyAlignment="1">
      <alignment vertical="center"/>
    </xf>
    <xf numFmtId="4" fontId="35" fillId="6" borderId="19" xfId="0" applyNumberFormat="1" applyFont="1" applyFill="1" applyBorder="1" applyAlignment="1" applyProtection="1">
      <alignment vertical="center"/>
      <protection locked="0"/>
    </xf>
    <xf numFmtId="4" fontId="35" fillId="6" borderId="19" xfId="0" applyNumberFormat="1" applyFont="1" applyFill="1" applyBorder="1" applyAlignment="1">
      <alignment vertical="center"/>
    </xf>
    <xf numFmtId="164" fontId="73" fillId="6" borderId="0" xfId="1" applyFill="1" applyBorder="1" applyProtection="1"/>
    <xf numFmtId="168" fontId="0" fillId="6" borderId="0" xfId="0" applyNumberFormat="1" applyFill="1"/>
    <xf numFmtId="0" fontId="41" fillId="6" borderId="19" xfId="0" applyFont="1" applyFill="1" applyBorder="1" applyAlignment="1">
      <alignment horizontal="center" vertical="center"/>
    </xf>
    <xf numFmtId="49" fontId="41" fillId="6" borderId="19" xfId="0" applyNumberFormat="1" applyFont="1" applyFill="1" applyBorder="1" applyAlignment="1">
      <alignment horizontal="left" vertical="center" wrapText="1"/>
    </xf>
    <xf numFmtId="0" fontId="41" fillId="6" borderId="19" xfId="0" applyFont="1" applyFill="1" applyBorder="1" applyAlignment="1">
      <alignment horizontal="left" vertical="center" wrapText="1"/>
    </xf>
    <xf numFmtId="0" fontId="41" fillId="6" borderId="19" xfId="0" applyFont="1" applyFill="1" applyBorder="1" applyAlignment="1">
      <alignment horizontal="center" vertical="center" wrapText="1"/>
    </xf>
    <xf numFmtId="168" fontId="41" fillId="6" borderId="19" xfId="0" applyNumberFormat="1" applyFont="1" applyFill="1" applyBorder="1" applyAlignment="1">
      <alignment vertical="center"/>
    </xf>
    <xf numFmtId="4" fontId="41" fillId="6" borderId="19" xfId="0" applyNumberFormat="1" applyFont="1" applyFill="1" applyBorder="1" applyAlignment="1" applyProtection="1">
      <alignment vertical="center"/>
      <protection locked="0"/>
    </xf>
    <xf numFmtId="4" fontId="41" fillId="6" borderId="19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5" fillId="2" borderId="19" xfId="0" applyFont="1" applyFill="1" applyBorder="1" applyAlignment="1">
      <alignment horizontal="center" vertical="center"/>
    </xf>
    <xf numFmtId="49" fontId="35" fillId="2" borderId="19" xfId="0" applyNumberFormat="1" applyFont="1" applyFill="1" applyBorder="1" applyAlignment="1">
      <alignment horizontal="left" vertical="center" wrapText="1"/>
    </xf>
    <xf numFmtId="0" fontId="35" fillId="2" borderId="19" xfId="0" applyFont="1" applyFill="1" applyBorder="1" applyAlignment="1">
      <alignment horizontal="left" vertical="center" wrapText="1"/>
    </xf>
    <xf numFmtId="0" fontId="35" fillId="2" borderId="19" xfId="0" applyFont="1" applyFill="1" applyBorder="1" applyAlignment="1">
      <alignment horizontal="center" vertical="center" wrapText="1"/>
    </xf>
    <xf numFmtId="168" fontId="35" fillId="2" borderId="19" xfId="0" applyNumberFormat="1" applyFont="1" applyFill="1" applyBorder="1" applyAlignment="1">
      <alignment vertical="center"/>
    </xf>
    <xf numFmtId="4" fontId="35" fillId="2" borderId="19" xfId="0" applyNumberFormat="1" applyFont="1" applyFill="1" applyBorder="1" applyAlignment="1" applyProtection="1">
      <alignment vertical="center"/>
      <protection locked="0"/>
    </xf>
    <xf numFmtId="4" fontId="35" fillId="2" borderId="19" xfId="0" applyNumberFormat="1" applyFont="1" applyFill="1" applyBorder="1" applyAlignment="1">
      <alignment vertical="center"/>
    </xf>
    <xf numFmtId="0" fontId="0" fillId="2" borderId="0" xfId="0" applyFill="1"/>
    <xf numFmtId="164" fontId="73" fillId="2" borderId="0" xfId="1" applyFill="1" applyBorder="1" applyProtection="1"/>
    <xf numFmtId="168" fontId="0" fillId="2" borderId="0" xfId="0" applyNumberFormat="1" applyFill="1"/>
    <xf numFmtId="0" fontId="0" fillId="0" borderId="2" xfId="0" applyBorder="1"/>
    <xf numFmtId="164" fontId="73" fillId="0" borderId="2" xfId="1" applyBorder="1" applyProtection="1"/>
    <xf numFmtId="164" fontId="43" fillId="0" borderId="2" xfId="1" applyFont="1" applyBorder="1" applyProtection="1"/>
    <xf numFmtId="164" fontId="3" fillId="0" borderId="0" xfId="1" applyFont="1" applyBorder="1" applyProtection="1"/>
    <xf numFmtId="164" fontId="43" fillId="0" borderId="0" xfId="1" applyFont="1" applyBorder="1" applyProtection="1"/>
    <xf numFmtId="168" fontId="41" fillId="0" borderId="19" xfId="0" applyNumberFormat="1" applyFont="1" applyBorder="1" applyAlignment="1">
      <alignment horizontal="left" vertical="center"/>
    </xf>
    <xf numFmtId="168" fontId="44" fillId="0" borderId="0" xfId="0" applyNumberFormat="1" applyFont="1"/>
    <xf numFmtId="0" fontId="45" fillId="0" borderId="0" xfId="0" applyFont="1"/>
    <xf numFmtId="164" fontId="45" fillId="0" borderId="0" xfId="1" applyFont="1" applyBorder="1" applyProtection="1"/>
    <xf numFmtId="0" fontId="45" fillId="0" borderId="1" xfId="0" applyFont="1" applyBorder="1"/>
    <xf numFmtId="0" fontId="46" fillId="0" borderId="0" xfId="0" applyFont="1" applyAlignment="1">
      <alignment horizontal="left" vertical="center"/>
    </xf>
    <xf numFmtId="0" fontId="45" fillId="0" borderId="1" xfId="0" applyFont="1" applyBorder="1" applyAlignment="1">
      <alignment vertical="center"/>
    </xf>
    <xf numFmtId="0" fontId="45" fillId="0" borderId="0" xfId="0" applyFont="1" applyAlignment="1">
      <alignment vertical="center"/>
    </xf>
    <xf numFmtId="164" fontId="45" fillId="0" borderId="0" xfId="1" applyFont="1" applyBorder="1" applyAlignment="1" applyProtection="1">
      <alignment vertical="center"/>
    </xf>
    <xf numFmtId="164" fontId="73" fillId="0" borderId="0" xfId="1" applyBorder="1" applyAlignment="1" applyProtection="1">
      <alignment vertical="center"/>
    </xf>
    <xf numFmtId="164" fontId="47" fillId="0" borderId="0" xfId="1" applyFont="1" applyBorder="1" applyAlignment="1" applyProtection="1">
      <alignment vertical="center"/>
    </xf>
    <xf numFmtId="164" fontId="14" fillId="0" borderId="0" xfId="1" applyFont="1" applyBorder="1" applyAlignment="1" applyProtection="1">
      <alignment vertical="center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 wrapText="1"/>
    </xf>
    <xf numFmtId="0" fontId="48" fillId="0" borderId="18" xfId="0" applyFont="1" applyBorder="1" applyAlignment="1">
      <alignment horizontal="center" vertical="center" wrapText="1"/>
    </xf>
    <xf numFmtId="0" fontId="45" fillId="0" borderId="2" xfId="0" applyFont="1" applyBorder="1" applyAlignment="1">
      <alignment vertical="center"/>
    </xf>
    <xf numFmtId="164" fontId="45" fillId="0" borderId="2" xfId="1" applyFont="1" applyBorder="1" applyAlignment="1" applyProtection="1">
      <alignment vertical="center"/>
    </xf>
    <xf numFmtId="169" fontId="49" fillId="0" borderId="8" xfId="0" applyNumberFormat="1" applyFont="1" applyBorder="1"/>
    <xf numFmtId="169" fontId="49" fillId="0" borderId="21" xfId="0" applyNumberFormat="1" applyFont="1" applyBorder="1"/>
    <xf numFmtId="0" fontId="20" fillId="0" borderId="0" xfId="0" applyFont="1" applyAlignment="1">
      <alignment horizontal="left"/>
    </xf>
    <xf numFmtId="0" fontId="20" fillId="0" borderId="0" xfId="0" applyFont="1" applyProtection="1">
      <protection locked="0"/>
    </xf>
    <xf numFmtId="0" fontId="15" fillId="0" borderId="0" xfId="0" applyFont="1"/>
    <xf numFmtId="0" fontId="15" fillId="0" borderId="22" xfId="0" applyFont="1" applyBorder="1"/>
    <xf numFmtId="164" fontId="50" fillId="0" borderId="1" xfId="0" applyNumberFormat="1" applyFont="1" applyBorder="1"/>
    <xf numFmtId="169" fontId="20" fillId="0" borderId="0" xfId="0" applyNumberFormat="1" applyFont="1"/>
    <xf numFmtId="169" fontId="20" fillId="0" borderId="23" xfId="0" applyNumberFormat="1" applyFont="1" applyBorder="1"/>
    <xf numFmtId="164" fontId="51" fillId="0" borderId="0" xfId="1" applyFont="1" applyBorder="1" applyProtection="1"/>
    <xf numFmtId="0" fontId="15" fillId="0" borderId="0" xfId="0" applyFont="1" applyAlignment="1">
      <alignment horizontal="left"/>
    </xf>
    <xf numFmtId="4" fontId="15" fillId="0" borderId="0" xfId="0" applyNumberFormat="1" applyFont="1"/>
    <xf numFmtId="0" fontId="15" fillId="0" borderId="1" xfId="0" applyFont="1" applyBorder="1"/>
    <xf numFmtId="164" fontId="50" fillId="0" borderId="0" xfId="1" applyFont="1" applyBorder="1" applyProtection="1"/>
    <xf numFmtId="0" fontId="12" fillId="0" borderId="19" xfId="0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168" fontId="12" fillId="0" borderId="19" xfId="0" applyNumberFormat="1" applyFont="1" applyBorder="1" applyAlignment="1">
      <alignment vertical="center"/>
    </xf>
    <xf numFmtId="4" fontId="12" fillId="3" borderId="19" xfId="0" applyNumberFormat="1" applyFont="1" applyFill="1" applyBorder="1" applyAlignment="1" applyProtection="1">
      <alignment vertical="center"/>
      <protection locked="0"/>
    </xf>
    <xf numFmtId="4" fontId="12" fillId="0" borderId="19" xfId="0" applyNumberFormat="1" applyFont="1" applyBorder="1" applyAlignment="1">
      <alignment vertical="center"/>
    </xf>
    <xf numFmtId="168" fontId="45" fillId="0" borderId="1" xfId="0" applyNumberFormat="1" applyFont="1" applyBorder="1" applyAlignment="1">
      <alignment vertical="center"/>
    </xf>
    <xf numFmtId="0" fontId="5" fillId="3" borderId="22" xfId="0" applyFont="1" applyFill="1" applyBorder="1" applyAlignment="1" applyProtection="1">
      <alignment horizontal="left" vertical="center"/>
      <protection locked="0"/>
    </xf>
    <xf numFmtId="164" fontId="47" fillId="0" borderId="0" xfId="1" applyFont="1" applyBorder="1" applyAlignment="1" applyProtection="1">
      <alignment horizontal="center" vertical="center"/>
    </xf>
    <xf numFmtId="169" fontId="48" fillId="0" borderId="0" xfId="0" applyNumberFormat="1" applyFont="1" applyAlignment="1">
      <alignment vertical="center"/>
    </xf>
    <xf numFmtId="169" fontId="48" fillId="0" borderId="23" xfId="0" applyNumberFormat="1" applyFont="1" applyBorder="1" applyAlignment="1">
      <alignment vertical="center"/>
    </xf>
    <xf numFmtId="164" fontId="44" fillId="0" borderId="0" xfId="0" applyNumberFormat="1" applyFont="1" applyAlignment="1">
      <alignment vertical="center"/>
    </xf>
    <xf numFmtId="168" fontId="0" fillId="0" borderId="0" xfId="0" applyNumberFormat="1" applyAlignment="1">
      <alignment vertical="center"/>
    </xf>
    <xf numFmtId="0" fontId="52" fillId="0" borderId="0" xfId="0" applyFont="1" applyAlignment="1">
      <alignment horizontal="left" vertical="center"/>
    </xf>
    <xf numFmtId="0" fontId="53" fillId="0" borderId="0" xfId="0" applyFont="1" applyAlignment="1">
      <alignment horizontal="left" vertical="center" wrapText="1"/>
    </xf>
    <xf numFmtId="0" fontId="45" fillId="0" borderId="22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54" fillId="0" borderId="0" xfId="0" applyFont="1" applyAlignment="1">
      <alignment horizontal="left" vertical="center"/>
    </xf>
    <xf numFmtId="0" fontId="55" fillId="0" borderId="0" xfId="2" applyFont="1" applyBorder="1" applyAlignment="1" applyProtection="1">
      <alignment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 applyProtection="1">
      <alignment vertical="center"/>
      <protection locked="0"/>
    </xf>
    <xf numFmtId="0" fontId="56" fillId="0" borderId="1" xfId="0" applyFont="1" applyBorder="1" applyAlignment="1">
      <alignment vertical="center"/>
    </xf>
    <xf numFmtId="0" fontId="56" fillId="0" borderId="22" xfId="0" applyFont="1" applyBorder="1" applyAlignment="1">
      <alignment vertical="center"/>
    </xf>
    <xf numFmtId="0" fontId="26" fillId="0" borderId="23" xfId="0" applyFont="1" applyBorder="1" applyAlignment="1">
      <alignment vertical="center"/>
    </xf>
    <xf numFmtId="164" fontId="38" fillId="0" borderId="0" xfId="1" applyFont="1" applyBorder="1" applyAlignment="1" applyProtection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168" fontId="28" fillId="0" borderId="0" xfId="0" applyNumberFormat="1" applyFont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57" fillId="0" borderId="1" xfId="0" applyFont="1" applyBorder="1" applyAlignment="1">
      <alignment vertical="center"/>
    </xf>
    <xf numFmtId="0" fontId="57" fillId="0" borderId="22" xfId="0" applyFont="1" applyBorder="1" applyAlignment="1">
      <alignment vertical="center"/>
    </xf>
    <xf numFmtId="0" fontId="28" fillId="0" borderId="23" xfId="0" applyFont="1" applyBorder="1" applyAlignment="1">
      <alignment vertical="center"/>
    </xf>
    <xf numFmtId="164" fontId="39" fillId="0" borderId="0" xfId="1" applyFont="1" applyBorder="1" applyAlignment="1" applyProtection="1">
      <alignment vertical="center"/>
    </xf>
    <xf numFmtId="0" fontId="58" fillId="0" borderId="0" xfId="0" applyFont="1" applyAlignment="1">
      <alignment vertical="center" wrapText="1"/>
    </xf>
    <xf numFmtId="164" fontId="47" fillId="0" borderId="0" xfId="0" applyNumberFormat="1" applyFont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49" fontId="12" fillId="2" borderId="19" xfId="0" applyNumberFormat="1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center" vertical="center" wrapText="1"/>
    </xf>
    <xf numFmtId="168" fontId="12" fillId="2" borderId="19" xfId="0" applyNumberFormat="1" applyFont="1" applyFill="1" applyBorder="1" applyAlignment="1">
      <alignment vertical="center"/>
    </xf>
    <xf numFmtId="4" fontId="12" fillId="2" borderId="19" xfId="0" applyNumberFormat="1" applyFont="1" applyFill="1" applyBorder="1" applyAlignment="1" applyProtection="1">
      <alignment vertical="center"/>
      <protection locked="0"/>
    </xf>
    <xf numFmtId="4" fontId="12" fillId="2" borderId="19" xfId="0" applyNumberFormat="1" applyFont="1" applyFill="1" applyBorder="1" applyAlignment="1">
      <alignment vertical="center"/>
    </xf>
    <xf numFmtId="0" fontId="45" fillId="2" borderId="1" xfId="0" applyFont="1" applyFill="1" applyBorder="1" applyAlignment="1">
      <alignment vertical="center"/>
    </xf>
    <xf numFmtId="0" fontId="5" fillId="2" borderId="22" xfId="0" applyFont="1" applyFill="1" applyBorder="1" applyAlignment="1" applyProtection="1">
      <alignment horizontal="left" vertical="center"/>
      <protection locked="0"/>
    </xf>
    <xf numFmtId="164" fontId="47" fillId="2" borderId="0" xfId="0" applyNumberFormat="1" applyFont="1" applyFill="1" applyAlignment="1">
      <alignment horizontal="center" vertical="center"/>
    </xf>
    <xf numFmtId="169" fontId="48" fillId="2" borderId="0" xfId="0" applyNumberFormat="1" applyFont="1" applyFill="1" applyAlignment="1">
      <alignment vertical="center"/>
    </xf>
    <xf numFmtId="169" fontId="48" fillId="2" borderId="23" xfId="0" applyNumberFormat="1" applyFont="1" applyFill="1" applyBorder="1" applyAlignment="1">
      <alignment vertical="center"/>
    </xf>
    <xf numFmtId="164" fontId="73" fillId="2" borderId="0" xfId="1" applyFill="1" applyBorder="1" applyAlignment="1" applyProtection="1">
      <alignment vertical="center"/>
    </xf>
    <xf numFmtId="168" fontId="0" fillId="2" borderId="0" xfId="0" applyNumberFormat="1" applyFill="1" applyAlignment="1">
      <alignment vertical="center"/>
    </xf>
    <xf numFmtId="164" fontId="44" fillId="2" borderId="0" xfId="0" applyNumberFormat="1" applyFont="1" applyFill="1" applyAlignment="1">
      <alignment vertical="center"/>
    </xf>
    <xf numFmtId="0" fontId="59" fillId="2" borderId="19" xfId="0" applyFont="1" applyFill="1" applyBorder="1" applyAlignment="1">
      <alignment horizontal="center" vertical="center"/>
    </xf>
    <xf numFmtId="49" fontId="59" fillId="2" borderId="19" xfId="0" applyNumberFormat="1" applyFont="1" applyFill="1" applyBorder="1" applyAlignment="1">
      <alignment horizontal="left" vertical="center" wrapText="1"/>
    </xf>
    <xf numFmtId="0" fontId="59" fillId="2" borderId="19" xfId="0" applyFont="1" applyFill="1" applyBorder="1" applyAlignment="1">
      <alignment horizontal="left" vertical="center" wrapText="1"/>
    </xf>
    <xf numFmtId="0" fontId="59" fillId="2" borderId="19" xfId="0" applyFont="1" applyFill="1" applyBorder="1" applyAlignment="1">
      <alignment horizontal="center" vertical="center" wrapText="1"/>
    </xf>
    <xf numFmtId="168" fontId="59" fillId="2" borderId="19" xfId="0" applyNumberFormat="1" applyFont="1" applyFill="1" applyBorder="1" applyAlignment="1">
      <alignment vertical="center"/>
    </xf>
    <xf numFmtId="4" fontId="59" fillId="2" borderId="19" xfId="0" applyNumberFormat="1" applyFont="1" applyFill="1" applyBorder="1" applyAlignment="1" applyProtection="1">
      <alignment vertical="center"/>
      <protection locked="0"/>
    </xf>
    <xf numFmtId="4" fontId="59" fillId="2" borderId="19" xfId="0" applyNumberFormat="1" applyFont="1" applyFill="1" applyBorder="1" applyAlignment="1">
      <alignment vertical="center"/>
    </xf>
    <xf numFmtId="0" fontId="60" fillId="2" borderId="1" xfId="0" applyFont="1" applyFill="1" applyBorder="1" applyAlignment="1">
      <alignment vertical="center"/>
    </xf>
    <xf numFmtId="0" fontId="60" fillId="2" borderId="22" xfId="0" applyFont="1" applyFill="1" applyBorder="1" applyAlignment="1" applyProtection="1">
      <alignment horizontal="left" vertical="center"/>
      <protection locked="0"/>
    </xf>
    <xf numFmtId="0" fontId="28" fillId="2" borderId="0" xfId="0" applyFont="1" applyFill="1" applyAlignment="1">
      <alignment horizontal="left" vertical="center" wrapText="1"/>
    </xf>
    <xf numFmtId="168" fontId="60" fillId="2" borderId="1" xfId="0" applyNumberFormat="1" applyFont="1" applyFill="1" applyBorder="1" applyAlignment="1">
      <alignment vertical="center"/>
    </xf>
    <xf numFmtId="164" fontId="50" fillId="0" borderId="2" xfId="1" applyFont="1" applyBorder="1" applyProtection="1"/>
    <xf numFmtId="4" fontId="0" fillId="0" borderId="0" xfId="0" applyNumberFormat="1" applyAlignment="1">
      <alignment vertical="center"/>
    </xf>
    <xf numFmtId="0" fontId="59" fillId="0" borderId="19" xfId="0" applyFont="1" applyBorder="1" applyAlignment="1">
      <alignment horizontal="center" vertical="center"/>
    </xf>
    <xf numFmtId="49" fontId="59" fillId="0" borderId="19" xfId="0" applyNumberFormat="1" applyFont="1" applyBorder="1" applyAlignment="1">
      <alignment horizontal="left" vertical="center" wrapText="1"/>
    </xf>
    <xf numFmtId="0" fontId="59" fillId="0" borderId="19" xfId="0" applyFont="1" applyBorder="1" applyAlignment="1">
      <alignment horizontal="left" vertical="center" wrapText="1"/>
    </xf>
    <xf numFmtId="0" fontId="59" fillId="0" borderId="19" xfId="0" applyFont="1" applyBorder="1" applyAlignment="1">
      <alignment horizontal="center" vertical="center" wrapText="1"/>
    </xf>
    <xf numFmtId="168" fontId="59" fillId="0" borderId="19" xfId="0" applyNumberFormat="1" applyFont="1" applyBorder="1" applyAlignment="1">
      <alignment vertical="center"/>
    </xf>
    <xf numFmtId="4" fontId="59" fillId="3" borderId="19" xfId="0" applyNumberFormat="1" applyFont="1" applyFill="1" applyBorder="1" applyAlignment="1" applyProtection="1">
      <alignment vertical="center"/>
      <protection locked="0"/>
    </xf>
    <xf numFmtId="4" fontId="59" fillId="0" borderId="19" xfId="0" applyNumberFormat="1" applyFont="1" applyBorder="1" applyAlignment="1">
      <alignment vertical="center"/>
    </xf>
    <xf numFmtId="0" fontId="60" fillId="0" borderId="1" xfId="0" applyFont="1" applyBorder="1" applyAlignment="1">
      <alignment vertical="center"/>
    </xf>
    <xf numFmtId="0" fontId="60" fillId="3" borderId="22" xfId="0" applyFont="1" applyFill="1" applyBorder="1" applyAlignment="1" applyProtection="1">
      <alignment horizontal="left" vertical="center"/>
      <protection locked="0"/>
    </xf>
    <xf numFmtId="168" fontId="60" fillId="0" borderId="1" xfId="0" applyNumberFormat="1" applyFont="1" applyBorder="1" applyAlignment="1">
      <alignment vertical="center"/>
    </xf>
    <xf numFmtId="164" fontId="44" fillId="0" borderId="0" xfId="1" applyFont="1" applyBorder="1" applyAlignment="1" applyProtection="1">
      <alignment vertical="center"/>
    </xf>
    <xf numFmtId="0" fontId="45" fillId="0" borderId="24" xfId="0" applyFont="1" applyBorder="1" applyAlignment="1">
      <alignment vertical="center"/>
    </xf>
    <xf numFmtId="164" fontId="45" fillId="0" borderId="15" xfId="1" applyFont="1" applyBorder="1" applyAlignment="1" applyProtection="1">
      <alignment vertical="center"/>
    </xf>
    <xf numFmtId="0" fontId="0" fillId="0" borderId="15" xfId="0" applyBorder="1" applyAlignment="1">
      <alignment vertical="center"/>
    </xf>
    <xf numFmtId="0" fontId="0" fillId="0" borderId="25" xfId="0" applyBorder="1" applyAlignment="1">
      <alignment vertical="center"/>
    </xf>
    <xf numFmtId="0" fontId="61" fillId="0" borderId="1" xfId="0" applyFont="1" applyBorder="1" applyAlignment="1">
      <alignment vertical="center"/>
    </xf>
    <xf numFmtId="164" fontId="61" fillId="0" borderId="0" xfId="1" applyFont="1" applyBorder="1" applyAlignment="1" applyProtection="1">
      <alignment vertical="center"/>
    </xf>
    <xf numFmtId="0" fontId="47" fillId="0" borderId="1" xfId="0" applyFont="1" applyBorder="1" applyAlignment="1">
      <alignment vertical="center"/>
    </xf>
    <xf numFmtId="0" fontId="45" fillId="0" borderId="2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/>
    </xf>
    <xf numFmtId="164" fontId="61" fillId="0" borderId="2" xfId="1" applyFont="1" applyBorder="1" applyAlignment="1" applyProtection="1">
      <alignment horizontal="center" vertical="center" wrapText="1"/>
    </xf>
    <xf numFmtId="0" fontId="0" fillId="0" borderId="22" xfId="0" applyBorder="1" applyAlignment="1">
      <alignment vertical="center"/>
    </xf>
    <xf numFmtId="164" fontId="43" fillId="0" borderId="0" xfId="1" applyFont="1" applyBorder="1" applyAlignment="1" applyProtection="1">
      <alignment vertical="center"/>
    </xf>
    <xf numFmtId="0" fontId="62" fillId="0" borderId="1" xfId="0" applyFont="1" applyBorder="1"/>
    <xf numFmtId="0" fontId="20" fillId="0" borderId="22" xfId="0" applyFont="1" applyBorder="1"/>
    <xf numFmtId="164" fontId="63" fillId="0" borderId="0" xfId="1" applyFont="1" applyBorder="1" applyProtection="1"/>
    <xf numFmtId="168" fontId="0" fillId="0" borderId="1" xfId="0" applyNumberFormat="1" applyBorder="1" applyAlignment="1">
      <alignment vertical="center"/>
    </xf>
    <xf numFmtId="0" fontId="48" fillId="3" borderId="22" xfId="0" applyFont="1" applyFill="1" applyBorder="1" applyAlignment="1" applyProtection="1">
      <alignment horizontal="left" vertical="center"/>
      <protection locked="0"/>
    </xf>
    <xf numFmtId="164" fontId="61" fillId="0" borderId="0" xfId="1" applyFont="1" applyBorder="1" applyAlignment="1" applyProtection="1">
      <alignment horizontal="center" vertical="center"/>
    </xf>
    <xf numFmtId="0" fontId="48" fillId="2" borderId="22" xfId="0" applyFont="1" applyFill="1" applyBorder="1" applyAlignment="1" applyProtection="1">
      <alignment horizontal="left" vertical="center"/>
      <protection locked="0"/>
    </xf>
    <xf numFmtId="164" fontId="61" fillId="2" borderId="0" xfId="1" applyFont="1" applyFill="1" applyBorder="1" applyAlignment="1" applyProtection="1">
      <alignment horizontal="center" vertical="center"/>
    </xf>
    <xf numFmtId="168" fontId="0" fillId="2" borderId="1" xfId="0" applyNumberFormat="1" applyFill="1" applyBorder="1" applyAlignment="1">
      <alignment vertical="center"/>
    </xf>
    <xf numFmtId="164" fontId="61" fillId="0" borderId="0" xfId="1" applyFont="1" applyBorder="1" applyProtection="1"/>
    <xf numFmtId="0" fontId="62" fillId="0" borderId="1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8" fillId="0" borderId="24" xfId="0" applyFont="1" applyBorder="1" applyAlignment="1">
      <alignment vertical="center"/>
    </xf>
    <xf numFmtId="164" fontId="61" fillId="0" borderId="15" xfId="1" applyFont="1" applyBorder="1" applyAlignment="1" applyProtection="1">
      <alignment vertical="center"/>
    </xf>
    <xf numFmtId="0" fontId="28" fillId="0" borderId="15" xfId="0" applyFont="1" applyBorder="1" applyAlignment="1">
      <alignment vertical="center"/>
    </xf>
    <xf numFmtId="0" fontId="28" fillId="0" borderId="25" xfId="0" applyFont="1" applyBorder="1" applyAlignment="1">
      <alignment vertical="center"/>
    </xf>
    <xf numFmtId="0" fontId="64" fillId="7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17" fillId="0" borderId="1" xfId="0" applyFont="1" applyBorder="1"/>
    <xf numFmtId="164" fontId="64" fillId="0" borderId="0" xfId="1" applyFont="1" applyBorder="1" applyAlignment="1" applyProtection="1">
      <alignment horizontal="left" vertical="center"/>
    </xf>
    <xf numFmtId="0" fontId="17" fillId="0" borderId="1" xfId="0" applyFont="1" applyBorder="1" applyAlignment="1">
      <alignment vertical="center"/>
    </xf>
    <xf numFmtId="164" fontId="17" fillId="0" borderId="0" xfId="1" applyFont="1" applyBorder="1" applyAlignment="1" applyProtection="1">
      <alignment vertical="center"/>
    </xf>
    <xf numFmtId="0" fontId="65" fillId="0" borderId="26" xfId="0" applyFont="1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5" fillId="0" borderId="27" xfId="0" applyFont="1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right" vertical="center"/>
    </xf>
    <xf numFmtId="0" fontId="64" fillId="0" borderId="1" xfId="0" applyFont="1" applyBorder="1" applyAlignment="1">
      <alignment vertical="center"/>
    </xf>
    <xf numFmtId="164" fontId="64" fillId="0" borderId="0" xfId="1" applyFont="1" applyBorder="1" applyAlignment="1" applyProtection="1">
      <alignment vertical="center"/>
    </xf>
    <xf numFmtId="0" fontId="64" fillId="0" borderId="0" xfId="0" applyFont="1" applyAlignment="1">
      <alignment vertical="center"/>
    </xf>
    <xf numFmtId="0" fontId="12" fillId="4" borderId="1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164" fontId="64" fillId="8" borderId="17" xfId="1" applyFont="1" applyFill="1" applyBorder="1" applyAlignment="1" applyProtection="1">
      <alignment horizontal="center" vertical="center" wrapText="1"/>
    </xf>
    <xf numFmtId="164" fontId="43" fillId="0" borderId="28" xfId="1" applyFont="1" applyBorder="1" applyAlignment="1" applyProtection="1">
      <alignment vertical="center"/>
    </xf>
    <xf numFmtId="0" fontId="17" fillId="0" borderId="8" xfId="0" applyFont="1" applyBorder="1" applyAlignment="1">
      <alignment vertical="center"/>
    </xf>
    <xf numFmtId="4" fontId="66" fillId="0" borderId="0" xfId="0" applyNumberFormat="1" applyFont="1" applyAlignment="1">
      <alignment vertical="center"/>
    </xf>
    <xf numFmtId="0" fontId="64" fillId="0" borderId="1" xfId="0" applyFont="1" applyBorder="1"/>
    <xf numFmtId="164" fontId="64" fillId="0" borderId="22" xfId="1" applyFont="1" applyBorder="1" applyProtection="1"/>
    <xf numFmtId="0" fontId="64" fillId="0" borderId="0" xfId="0" applyFont="1"/>
    <xf numFmtId="0" fontId="20" fillId="0" borderId="0" xfId="0" applyFont="1" applyAlignment="1">
      <alignment horizontal="center"/>
    </xf>
    <xf numFmtId="4" fontId="20" fillId="0" borderId="0" xfId="0" applyNumberFormat="1" applyFont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49" fontId="12" fillId="0" borderId="19" xfId="0" applyNumberFormat="1" applyFont="1" applyBorder="1" applyAlignment="1" applyProtection="1">
      <alignment horizontal="left" vertical="center" wrapText="1"/>
      <protection locked="0"/>
    </xf>
    <xf numFmtId="0" fontId="12" fillId="0" borderId="19" xfId="0" applyFont="1" applyBorder="1" applyAlignment="1" applyProtection="1">
      <alignment horizontal="left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168" fontId="12" fillId="0" borderId="19" xfId="0" applyNumberFormat="1" applyFont="1" applyBorder="1" applyAlignment="1" applyProtection="1">
      <alignment vertical="center"/>
      <protection locked="0"/>
    </xf>
    <xf numFmtId="4" fontId="12" fillId="0" borderId="19" xfId="0" applyNumberFormat="1" applyFont="1" applyBorder="1" applyAlignment="1" applyProtection="1">
      <alignment vertical="center"/>
      <protection locked="0"/>
    </xf>
    <xf numFmtId="168" fontId="17" fillId="0" borderId="1" xfId="0" applyNumberFormat="1" applyFont="1" applyBorder="1" applyAlignment="1">
      <alignment vertical="center"/>
    </xf>
    <xf numFmtId="164" fontId="64" fillId="0" borderId="22" xfId="1" applyFont="1" applyBorder="1" applyAlignment="1" applyProtection="1">
      <alignment horizontal="left" vertical="center"/>
    </xf>
    <xf numFmtId="0" fontId="6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64" fontId="17" fillId="0" borderId="22" xfId="1" applyFont="1" applyBorder="1" applyAlignment="1" applyProtection="1">
      <alignment vertical="center"/>
    </xf>
    <xf numFmtId="164" fontId="64" fillId="0" borderId="22" xfId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168" fontId="30" fillId="0" borderId="0" xfId="0" applyNumberFormat="1" applyFont="1" applyAlignment="1">
      <alignment vertical="center"/>
    </xf>
    <xf numFmtId="0" fontId="30" fillId="0" borderId="23" xfId="0" applyFont="1" applyBorder="1" applyAlignment="1">
      <alignment vertical="center"/>
    </xf>
    <xf numFmtId="0" fontId="59" fillId="0" borderId="19" xfId="0" applyFont="1" applyBorder="1" applyAlignment="1" applyProtection="1">
      <alignment horizontal="center" vertical="center"/>
      <protection locked="0"/>
    </xf>
    <xf numFmtId="49" fontId="59" fillId="0" borderId="19" xfId="0" applyNumberFormat="1" applyFont="1" applyBorder="1" applyAlignment="1" applyProtection="1">
      <alignment horizontal="left" vertical="center" wrapText="1"/>
      <protection locked="0"/>
    </xf>
    <xf numFmtId="0" fontId="59" fillId="0" borderId="19" xfId="0" applyFont="1" applyBorder="1" applyAlignment="1" applyProtection="1">
      <alignment horizontal="left" vertical="center" wrapText="1"/>
      <protection locked="0"/>
    </xf>
    <xf numFmtId="0" fontId="59" fillId="0" borderId="19" xfId="0" applyFont="1" applyBorder="1" applyAlignment="1" applyProtection="1">
      <alignment horizontal="center" vertical="center" wrapText="1"/>
      <protection locked="0"/>
    </xf>
    <xf numFmtId="168" fontId="59" fillId="0" borderId="19" xfId="0" applyNumberFormat="1" applyFont="1" applyBorder="1" applyAlignment="1" applyProtection="1">
      <alignment vertical="center"/>
      <protection locked="0"/>
    </xf>
    <xf numFmtId="4" fontId="59" fillId="0" borderId="19" xfId="0" applyNumberFormat="1" applyFont="1" applyBorder="1" applyAlignment="1" applyProtection="1">
      <alignment vertical="center"/>
      <protection locked="0"/>
    </xf>
    <xf numFmtId="0" fontId="67" fillId="0" borderId="0" xfId="0" applyFont="1" applyAlignment="1">
      <alignment horizontal="center" vertical="center"/>
    </xf>
    <xf numFmtId="164" fontId="17" fillId="0" borderId="24" xfId="1" applyFont="1" applyBorder="1" applyAlignment="1" applyProtection="1">
      <alignment vertical="center"/>
    </xf>
    <xf numFmtId="0" fontId="17" fillId="0" borderId="15" xfId="0" applyFont="1" applyBorder="1" applyAlignment="1">
      <alignment vertical="center"/>
    </xf>
    <xf numFmtId="0" fontId="68" fillId="7" borderId="0" xfId="0" applyFont="1" applyFill="1" applyAlignment="1">
      <alignment vertical="center"/>
    </xf>
    <xf numFmtId="164" fontId="68" fillId="0" borderId="0" xfId="1" applyFont="1" applyBorder="1" applyAlignment="1" applyProtection="1">
      <alignment horizontal="left" vertical="center"/>
    </xf>
    <xf numFmtId="0" fontId="21" fillId="0" borderId="1" xfId="0" applyFont="1" applyBorder="1" applyAlignment="1">
      <alignment vertical="center"/>
    </xf>
    <xf numFmtId="164" fontId="21" fillId="0" borderId="0" xfId="1" applyFont="1" applyBorder="1" applyAlignment="1" applyProtection="1">
      <alignment vertical="center"/>
    </xf>
    <xf numFmtId="164" fontId="64" fillId="8" borderId="16" xfId="1" applyFont="1" applyFill="1" applyBorder="1" applyAlignment="1" applyProtection="1">
      <alignment horizontal="center" vertical="center" wrapText="1"/>
    </xf>
    <xf numFmtId="164" fontId="17" fillId="0" borderId="28" xfId="1" applyFont="1" applyBorder="1" applyAlignment="1" applyProtection="1">
      <alignment vertical="center"/>
    </xf>
    <xf numFmtId="0" fontId="21" fillId="0" borderId="1" xfId="0" applyFont="1" applyBorder="1"/>
    <xf numFmtId="164" fontId="21" fillId="0" borderId="22" xfId="1" applyFont="1" applyBorder="1" applyProtection="1"/>
    <xf numFmtId="0" fontId="4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2" fillId="7" borderId="0" xfId="0" applyFont="1" applyFill="1" applyAlignment="1">
      <alignment vertical="center"/>
    </xf>
    <xf numFmtId="0" fontId="47" fillId="0" borderId="0" xfId="0" applyFont="1" applyAlignment="1">
      <alignment horizontal="left" vertical="center"/>
    </xf>
    <xf numFmtId="0" fontId="61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164" fontId="69" fillId="8" borderId="17" xfId="1" applyFont="1" applyFill="1" applyBorder="1" applyAlignment="1" applyProtection="1">
      <alignment horizontal="center" vertical="center" wrapText="1"/>
    </xf>
    <xf numFmtId="0" fontId="69" fillId="0" borderId="17" xfId="0" applyFont="1" applyBorder="1" applyAlignment="1">
      <alignment horizontal="center" vertical="center"/>
    </xf>
    <xf numFmtId="0" fontId="69" fillId="0" borderId="18" xfId="0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164" fontId="43" fillId="0" borderId="8" xfId="1" applyFont="1" applyBorder="1" applyAlignment="1" applyProtection="1">
      <alignment vertical="center"/>
    </xf>
    <xf numFmtId="169" fontId="62" fillId="0" borderId="8" xfId="0" applyNumberFormat="1" applyFont="1" applyBorder="1"/>
    <xf numFmtId="169" fontId="62" fillId="0" borderId="21" xfId="0" applyNumberFormat="1" applyFont="1" applyBorder="1"/>
    <xf numFmtId="0" fontId="62" fillId="0" borderId="22" xfId="0" applyFont="1" applyBorder="1"/>
    <xf numFmtId="164" fontId="70" fillId="0" borderId="0" xfId="1" applyFont="1" applyBorder="1" applyProtection="1"/>
    <xf numFmtId="0" fontId="62" fillId="0" borderId="0" xfId="0" applyFont="1"/>
    <xf numFmtId="169" fontId="62" fillId="0" borderId="0" xfId="0" applyNumberFormat="1" applyFont="1"/>
    <xf numFmtId="169" fontId="62" fillId="0" borderId="23" xfId="0" applyNumberFormat="1" applyFont="1" applyBorder="1"/>
    <xf numFmtId="0" fontId="69" fillId="0" borderId="22" xfId="0" applyFont="1" applyBorder="1" applyAlignment="1">
      <alignment horizontal="left" vertical="center"/>
    </xf>
    <xf numFmtId="164" fontId="69" fillId="0" borderId="0" xfId="1" applyFont="1" applyBorder="1" applyAlignment="1" applyProtection="1">
      <alignment horizontal="center" vertical="center"/>
    </xf>
    <xf numFmtId="169" fontId="69" fillId="0" borderId="0" xfId="0" applyNumberFormat="1" applyFont="1" applyAlignment="1">
      <alignment vertical="center"/>
    </xf>
    <xf numFmtId="169" fontId="69" fillId="0" borderId="23" xfId="0" applyNumberFormat="1" applyFont="1" applyBorder="1" applyAlignment="1">
      <alignment vertical="center"/>
    </xf>
    <xf numFmtId="0" fontId="62" fillId="0" borderId="22" xfId="0" applyFont="1" applyBorder="1" applyAlignment="1">
      <alignment vertical="center"/>
    </xf>
    <xf numFmtId="164" fontId="62" fillId="0" borderId="0" xfId="1" applyFont="1" applyBorder="1" applyAlignment="1" applyProtection="1">
      <alignment vertical="center"/>
    </xf>
    <xf numFmtId="0" fontId="62" fillId="0" borderId="0" xfId="0" applyFont="1" applyAlignment="1">
      <alignment vertical="center"/>
    </xf>
    <xf numFmtId="0" fontId="62" fillId="0" borderId="23" xfId="0" applyFont="1" applyBorder="1" applyAlignment="1">
      <alignment vertical="center"/>
    </xf>
    <xf numFmtId="169" fontId="69" fillId="0" borderId="15" xfId="0" applyNumberFormat="1" applyFont="1" applyBorder="1" applyAlignment="1">
      <alignment vertical="center"/>
    </xf>
    <xf numFmtId="169" fontId="69" fillId="0" borderId="25" xfId="0" applyNumberFormat="1" applyFont="1" applyBorder="1" applyAlignment="1">
      <alignment vertical="center"/>
    </xf>
    <xf numFmtId="0" fontId="71" fillId="0" borderId="0" xfId="0" applyFont="1"/>
    <xf numFmtId="164" fontId="71" fillId="0" borderId="0" xfId="1" applyFont="1" applyBorder="1" applyProtection="1"/>
    <xf numFmtId="0" fontId="72" fillId="7" borderId="0" xfId="0" applyFont="1" applyFill="1" applyAlignment="1">
      <alignment vertical="center"/>
    </xf>
    <xf numFmtId="0" fontId="71" fillId="0" borderId="1" xfId="0" applyFont="1" applyBorder="1"/>
    <xf numFmtId="0" fontId="72" fillId="0" borderId="0" xfId="0" applyFont="1" applyAlignment="1">
      <alignment horizontal="left" vertical="center"/>
    </xf>
    <xf numFmtId="0" fontId="71" fillId="0" borderId="1" xfId="0" applyFont="1" applyBorder="1" applyAlignment="1">
      <alignment vertical="center"/>
    </xf>
    <xf numFmtId="0" fontId="71" fillId="0" borderId="0" xfId="0" applyFont="1" applyAlignment="1">
      <alignment vertical="center"/>
    </xf>
    <xf numFmtId="164" fontId="71" fillId="0" borderId="0" xfId="1" applyFont="1" applyBorder="1" applyAlignment="1" applyProtection="1">
      <alignment vertical="center"/>
    </xf>
    <xf numFmtId="0" fontId="72" fillId="0" borderId="1" xfId="0" applyFont="1" applyBorder="1" applyAlignment="1">
      <alignment vertical="center"/>
    </xf>
    <xf numFmtId="0" fontId="72" fillId="0" borderId="0" xfId="0" applyFont="1" applyAlignment="1">
      <alignment vertical="center"/>
    </xf>
    <xf numFmtId="164" fontId="72" fillId="0" borderId="0" xfId="1" applyFont="1" applyBorder="1" applyAlignment="1" applyProtection="1">
      <alignment vertical="center"/>
    </xf>
    <xf numFmtId="0" fontId="71" fillId="8" borderId="1" xfId="0" applyFont="1" applyFill="1" applyBorder="1" applyAlignment="1">
      <alignment horizontal="center" vertical="center" wrapText="1"/>
    </xf>
    <xf numFmtId="164" fontId="72" fillId="8" borderId="17" xfId="1" applyFont="1" applyFill="1" applyBorder="1" applyAlignment="1" applyProtection="1">
      <alignment horizontal="center" vertical="center" wrapText="1"/>
    </xf>
    <xf numFmtId="0" fontId="71" fillId="0" borderId="28" xfId="0" applyFont="1" applyBorder="1" applyAlignment="1">
      <alignment vertical="center"/>
    </xf>
    <xf numFmtId="164" fontId="71" fillId="0" borderId="8" xfId="1" applyFont="1" applyBorder="1" applyAlignment="1" applyProtection="1">
      <alignment vertical="center"/>
    </xf>
    <xf numFmtId="0" fontId="72" fillId="0" borderId="1" xfId="0" applyFont="1" applyBorder="1"/>
    <xf numFmtId="0" fontId="72" fillId="0" borderId="22" xfId="0" applyFont="1" applyBorder="1"/>
    <xf numFmtId="164" fontId="72" fillId="0" borderId="0" xfId="1" applyFont="1" applyBorder="1" applyProtection="1"/>
    <xf numFmtId="168" fontId="71" fillId="0" borderId="1" xfId="0" applyNumberFormat="1" applyFont="1" applyBorder="1" applyAlignment="1">
      <alignment vertical="center"/>
    </xf>
    <xf numFmtId="0" fontId="72" fillId="0" borderId="22" xfId="0" applyFont="1" applyBorder="1" applyAlignment="1">
      <alignment horizontal="left" vertical="center"/>
    </xf>
    <xf numFmtId="164" fontId="72" fillId="0" borderId="0" xfId="1" applyFont="1" applyBorder="1" applyAlignment="1" applyProtection="1">
      <alignment horizontal="center" vertical="center"/>
    </xf>
    <xf numFmtId="0" fontId="71" fillId="0" borderId="22" xfId="0" applyFont="1" applyBorder="1" applyAlignment="1">
      <alignment vertical="center"/>
    </xf>
    <xf numFmtId="164" fontId="2" fillId="9" borderId="2" xfId="0" applyNumberFormat="1" applyFont="1" applyFill="1" applyBorder="1"/>
    <xf numFmtId="0" fontId="0" fillId="9" borderId="0" xfId="0" applyFill="1"/>
    <xf numFmtId="164" fontId="73" fillId="9" borderId="0" xfId="1" applyFill="1" applyBorder="1" applyProtection="1"/>
    <xf numFmtId="164" fontId="43" fillId="9" borderId="0" xfId="1" applyFont="1" applyFill="1"/>
    <xf numFmtId="168" fontId="79" fillId="9" borderId="19" xfId="0" applyNumberFormat="1" applyFont="1" applyFill="1" applyBorder="1" applyAlignment="1">
      <alignment vertical="center"/>
    </xf>
    <xf numFmtId="164" fontId="73" fillId="9" borderId="0" xfId="1" applyFill="1"/>
    <xf numFmtId="0" fontId="0" fillId="9" borderId="0" xfId="0" applyFill="1" applyAlignment="1">
      <alignment vertical="center"/>
    </xf>
    <xf numFmtId="0" fontId="80" fillId="9" borderId="0" xfId="0" applyFont="1" applyFill="1" applyAlignment="1">
      <alignment horizontal="left" vertical="center"/>
    </xf>
    <xf numFmtId="168" fontId="81" fillId="9" borderId="0" xfId="0" applyNumberFormat="1" applyFont="1" applyFill="1" applyAlignment="1">
      <alignment vertical="center"/>
    </xf>
    <xf numFmtId="168" fontId="82" fillId="9" borderId="19" xfId="0" applyNumberFormat="1" applyFont="1" applyFill="1" applyBorder="1" applyAlignment="1">
      <alignment vertical="center"/>
    </xf>
    <xf numFmtId="0" fontId="83" fillId="9" borderId="0" xfId="0" applyFont="1" applyFill="1"/>
    <xf numFmtId="164" fontId="73" fillId="9" borderId="0" xfId="1" applyFill="1" applyBorder="1" applyAlignment="1" applyProtection="1">
      <alignment vertical="center"/>
    </xf>
    <xf numFmtId="0" fontId="14" fillId="9" borderId="0" xfId="0" applyFont="1" applyFill="1" applyAlignment="1">
      <alignment vertical="center"/>
    </xf>
    <xf numFmtId="164" fontId="14" fillId="9" borderId="0" xfId="1" applyFont="1" applyFill="1" applyBorder="1" applyAlignment="1" applyProtection="1">
      <alignment vertical="center"/>
    </xf>
    <xf numFmtId="0" fontId="15" fillId="9" borderId="0" xfId="0" applyFont="1" applyFill="1" applyAlignment="1">
      <alignment vertical="center"/>
    </xf>
    <xf numFmtId="0" fontId="20" fillId="9" borderId="0" xfId="0" applyFont="1" applyFill="1"/>
    <xf numFmtId="164" fontId="51" fillId="9" borderId="0" xfId="1" applyFont="1" applyFill="1" applyBorder="1" applyProtection="1"/>
    <xf numFmtId="164" fontId="14" fillId="9" borderId="0" xfId="1" applyFont="1" applyFill="1" applyBorder="1" applyProtection="1"/>
    <xf numFmtId="168" fontId="74" fillId="9" borderId="19" xfId="0" applyNumberFormat="1" applyFont="1" applyFill="1" applyBorder="1" applyAlignment="1">
      <alignment vertical="center"/>
    </xf>
    <xf numFmtId="164" fontId="44" fillId="9" borderId="0" xfId="0" applyNumberFormat="1" applyFont="1" applyFill="1" applyAlignment="1">
      <alignment vertical="center"/>
    </xf>
    <xf numFmtId="0" fontId="75" fillId="9" borderId="0" xfId="0" applyFont="1" applyFill="1" applyAlignment="1">
      <alignment horizontal="left" vertical="center"/>
    </xf>
    <xf numFmtId="164" fontId="38" fillId="9" borderId="0" xfId="1" applyFont="1" applyFill="1" applyBorder="1" applyAlignment="1" applyProtection="1">
      <alignment vertical="center"/>
    </xf>
    <xf numFmtId="168" fontId="76" fillId="9" borderId="0" xfId="0" applyNumberFormat="1" applyFont="1" applyFill="1" applyAlignment="1">
      <alignment vertical="center"/>
    </xf>
    <xf numFmtId="164" fontId="39" fillId="9" borderId="0" xfId="1" applyFont="1" applyFill="1" applyBorder="1" applyAlignment="1" applyProtection="1">
      <alignment vertical="center"/>
    </xf>
    <xf numFmtId="0" fontId="77" fillId="9" borderId="0" xfId="0" applyFont="1" applyFill="1"/>
    <xf numFmtId="168" fontId="78" fillId="9" borderId="19" xfId="0" applyNumberFormat="1" applyFont="1" applyFill="1" applyBorder="1" applyAlignment="1">
      <alignment vertical="center"/>
    </xf>
    <xf numFmtId="0" fontId="0" fillId="9" borderId="29" xfId="0" applyFill="1" applyBorder="1" applyAlignment="1">
      <alignment vertical="center"/>
    </xf>
    <xf numFmtId="164" fontId="73" fillId="10" borderId="0" xfId="1" applyFill="1" applyBorder="1" applyProtection="1"/>
    <xf numFmtId="164" fontId="0" fillId="9" borderId="2" xfId="0" applyNumberFormat="1" applyFill="1" applyBorder="1"/>
    <xf numFmtId="170" fontId="0" fillId="2" borderId="0" xfId="0" applyNumberFormat="1" applyFill="1"/>
    <xf numFmtId="0" fontId="0" fillId="0" borderId="2" xfId="0" applyBorder="1" applyAlignment="1">
      <alignment vertical="center"/>
    </xf>
    <xf numFmtId="164" fontId="73" fillId="0" borderId="2" xfId="1" applyBorder="1" applyAlignment="1" applyProtection="1">
      <alignment vertical="center"/>
    </xf>
    <xf numFmtId="0" fontId="0" fillId="9" borderId="2" xfId="0" applyFill="1" applyBorder="1" applyAlignment="1">
      <alignment vertical="center"/>
    </xf>
    <xf numFmtId="164" fontId="73" fillId="9" borderId="2" xfId="1" applyFill="1" applyBorder="1" applyAlignment="1" applyProtection="1">
      <alignment vertical="center"/>
    </xf>
    <xf numFmtId="0" fontId="72" fillId="0" borderId="22" xfId="0" applyFont="1" applyBorder="1" applyAlignment="1">
      <alignment vertical="center"/>
    </xf>
    <xf numFmtId="0" fontId="71" fillId="0" borderId="24" xfId="0" applyFont="1" applyBorder="1" applyAlignment="1">
      <alignment vertical="center"/>
    </xf>
    <xf numFmtId="164" fontId="71" fillId="0" borderId="15" xfId="1" applyFont="1" applyBorder="1" applyAlignment="1" applyProtection="1">
      <alignment vertical="center"/>
    </xf>
    <xf numFmtId="170" fontId="0" fillId="0" borderId="0" xfId="0" applyNumberFormat="1"/>
    <xf numFmtId="164" fontId="73" fillId="0" borderId="0" xfId="1"/>
    <xf numFmtId="0" fontId="0" fillId="11" borderId="2" xfId="0" applyFill="1" applyBorder="1"/>
    <xf numFmtId="164" fontId="73" fillId="0" borderId="2" xfId="1" applyBorder="1"/>
    <xf numFmtId="164" fontId="84" fillId="0" borderId="2" xfId="0" applyNumberFormat="1" applyFont="1" applyBorder="1"/>
    <xf numFmtId="164" fontId="85" fillId="0" borderId="2" xfId="0" applyNumberFormat="1" applyFont="1" applyBorder="1"/>
    <xf numFmtId="164" fontId="85" fillId="9" borderId="2" xfId="0" applyNumberFormat="1" applyFont="1" applyFill="1" applyBorder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9" borderId="30" xfId="0" applyFont="1" applyFill="1" applyBorder="1" applyAlignment="1">
      <alignment horizontal="center"/>
    </xf>
    <xf numFmtId="0" fontId="2" fillId="9" borderId="31" xfId="0" applyFont="1" applyFill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7" fontId="17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17" fontId="0" fillId="0" borderId="0" xfId="0" applyNumberFormat="1" applyAlignment="1">
      <alignment horizontal="center"/>
    </xf>
    <xf numFmtId="0" fontId="7" fillId="3" borderId="0" xfId="0" applyFont="1" applyFill="1" applyAlignment="1" applyProtection="1">
      <alignment horizontal="left" vertical="center"/>
      <protection locked="0"/>
    </xf>
    <xf numFmtId="17" fontId="0" fillId="0" borderId="2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17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7" fontId="0" fillId="0" borderId="2" xfId="0" applyNumberFormat="1" applyBorder="1" applyAlignment="1">
      <alignment horizontal="center" vertical="center"/>
    </xf>
    <xf numFmtId="17" fontId="0" fillId="9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/>
    <xf numFmtId="17" fontId="45" fillId="0" borderId="2" xfId="0" applyNumberFormat="1" applyFont="1" applyBorder="1" applyAlignment="1">
      <alignment horizontal="center" vertical="center"/>
    </xf>
    <xf numFmtId="17" fontId="1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7" fontId="71" fillId="0" borderId="1" xfId="0" applyNumberFormat="1" applyFont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0" fontId="85" fillId="9" borderId="30" xfId="0" applyFont="1" applyFill="1" applyBorder="1" applyAlignment="1">
      <alignment horizontal="center"/>
    </xf>
    <xf numFmtId="0" fontId="85" fillId="9" borderId="31" xfId="0" applyFont="1" applyFill="1" applyBorder="1" applyAlignment="1">
      <alignment horizontal="center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979797"/>
      <rgbColor rgb="FFAEAEAE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D1D1D1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4E95D9"/>
      <rgbColor rgb="FF0E2841"/>
      <rgbColor rgb="FF333300"/>
      <rgbColor rgb="FFC00000"/>
      <rgbColor rgb="FF993366"/>
      <rgbColor rgb="FF505050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janka/Downloads/c&#780;erpa&#769;ni&#769;%20ul.%20Na&#769;draz&#780;ni&#769;%2003:25%20nezpu&#778;sobile&#76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anjanka\Desktop\Zaka&#769;zky\Liten&#780;\Rozpoc&#780;et\vy&#769;kaz%20vy&#769;me&#780;r%20ul.%20Dlouha&#76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../../../janjanka/Desktop/Zaka&#769;zky/Liten&#780;/Dokumenty%20Liten&#780;/Pr&#780;eda&#769;ni&#769;%20DLouha&#769;/c&#780;erpa&#769;ni&#769;%20nezpu&#778;sobile&#769;%2003: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anjanka\Desktop\Zaka&#769;zky\Liten&#780;\Rozpoc&#780;et\Soupis%20VP\63-2025%20-%20vi&#769;cepra&#769;ce%20Liten&#780;%202.%20navy&#769;s&#780;eni&#769;%20ce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 stavby"/>
      <sheetName val="SO101 - Severní chodník (..."/>
      <sheetName val="SO103 - Parkovací stání (..."/>
      <sheetName val="VON - Vedlejší a ostatní ..."/>
      <sheetName val="Pokyny pro vyplnění"/>
    </sheetNames>
    <sheetDataSet>
      <sheetData sheetId="0">
        <row r="5">
          <cell r="K5" t="str">
            <v>2023/107</v>
          </cell>
        </row>
        <row r="6">
          <cell r="K6" t="str">
            <v>Liteň – rekonstrukce uličního profilu ul. Nádražní</v>
          </cell>
        </row>
        <row r="8">
          <cell r="AN8" t="str">
            <v>11. 8. 2023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 stavby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Pruh ( však + parkování)"/>
      <sheetName val="VON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 stavb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2/113202111" TargetMode="External"/><Relationship Id="rId18" Type="http://schemas.openxmlformats.org/officeDocument/2006/relationships/hyperlink" Target="https://podminky.urs.cz/item/CS_URS_2023_02/171201231" TargetMode="External"/><Relationship Id="rId26" Type="http://schemas.openxmlformats.org/officeDocument/2006/relationships/hyperlink" Target="https://podminky.urs.cz/item/CS_URS_2023_02/564871111" TargetMode="External"/><Relationship Id="rId39" Type="http://schemas.openxmlformats.org/officeDocument/2006/relationships/hyperlink" Target="https://podminky.urs.cz/item/CS_URS_2023_02/596212220" TargetMode="External"/><Relationship Id="rId21" Type="http://schemas.openxmlformats.org/officeDocument/2006/relationships/hyperlink" Target="https://podminky.urs.cz/item/CS_URS_2023_02/181951111" TargetMode="External"/><Relationship Id="rId34" Type="http://schemas.openxmlformats.org/officeDocument/2006/relationships/hyperlink" Target="https://podminky.urs.cz/item/CS_URS_2023_02/577144111" TargetMode="External"/><Relationship Id="rId42" Type="http://schemas.openxmlformats.org/officeDocument/2006/relationships/hyperlink" Target="https://podminky.urs.cz/item/CS_URS_2023_02/596811120" TargetMode="External"/><Relationship Id="rId47" Type="http://schemas.openxmlformats.org/officeDocument/2006/relationships/hyperlink" Target="https://podminky.urs.cz/item/CS_URS_2023_02/915231112" TargetMode="External"/><Relationship Id="rId50" Type="http://schemas.openxmlformats.org/officeDocument/2006/relationships/hyperlink" Target="https://podminky.urs.cz/item/CS_URS_2023_02/916131213" TargetMode="External"/><Relationship Id="rId55" Type="http://schemas.openxmlformats.org/officeDocument/2006/relationships/hyperlink" Target="https://podminky.urs.cz/item/CS_URS_2023_02/919726122" TargetMode="External"/><Relationship Id="rId63" Type="http://schemas.openxmlformats.org/officeDocument/2006/relationships/hyperlink" Target="https://podminky.urs.cz/item/CS_URS_2023_02/997221861" TargetMode="External"/><Relationship Id="rId68" Type="http://schemas.openxmlformats.org/officeDocument/2006/relationships/hyperlink" Target="https://podminky.urs.cz/item/CS_URS_2023_02/711161215" TargetMode="External"/><Relationship Id="rId7" Type="http://schemas.openxmlformats.org/officeDocument/2006/relationships/hyperlink" Target="https://podminky.urs.cz/item/CS_URS_2023_02/113107222" TargetMode="External"/><Relationship Id="rId71" Type="http://schemas.openxmlformats.org/officeDocument/2006/relationships/hyperlink" Target="https://podminky.urs.cz/item/CS_URS_2023_02/220060423" TargetMode="External"/><Relationship Id="rId2" Type="http://schemas.openxmlformats.org/officeDocument/2006/relationships/hyperlink" Target="https://podminky.urs.cz/item/CS_URS_2023_02/112201112" TargetMode="External"/><Relationship Id="rId16" Type="http://schemas.openxmlformats.org/officeDocument/2006/relationships/hyperlink" Target="https://podminky.urs.cz/item/CS_URS_2023_02/122251102" TargetMode="External"/><Relationship Id="rId29" Type="http://schemas.openxmlformats.org/officeDocument/2006/relationships/hyperlink" Target="https://podminky.urs.cz/item/CS_URS_2023_02/567132111" TargetMode="External"/><Relationship Id="rId1" Type="http://schemas.openxmlformats.org/officeDocument/2006/relationships/hyperlink" Target="https://podminky.urs.cz/item/CS_URS_2023_02/112151112" TargetMode="External"/><Relationship Id="rId6" Type="http://schemas.openxmlformats.org/officeDocument/2006/relationships/hyperlink" Target="https://podminky.urs.cz/item/CS_URS_2023_02/113107162" TargetMode="External"/><Relationship Id="rId11" Type="http://schemas.openxmlformats.org/officeDocument/2006/relationships/hyperlink" Target="https://podminky.urs.cz/item/CS_URS_2023_02/113107332" TargetMode="External"/><Relationship Id="rId24" Type="http://schemas.openxmlformats.org/officeDocument/2006/relationships/hyperlink" Target="https://podminky.urs.cz/item/CS_URS_2023_02/184813252" TargetMode="External"/><Relationship Id="rId32" Type="http://schemas.openxmlformats.org/officeDocument/2006/relationships/hyperlink" Target="https://podminky.urs.cz/item/CS_URS_2023_02/573231107" TargetMode="External"/><Relationship Id="rId37" Type="http://schemas.openxmlformats.org/officeDocument/2006/relationships/hyperlink" Target="https://podminky.urs.cz/item/CS_URS_2023_02/596211121" TargetMode="External"/><Relationship Id="rId40" Type="http://schemas.openxmlformats.org/officeDocument/2006/relationships/hyperlink" Target="https://podminky.urs.cz/item/CS_URS_2023_02/596212221" TargetMode="External"/><Relationship Id="rId45" Type="http://schemas.openxmlformats.org/officeDocument/2006/relationships/hyperlink" Target="https://podminky.urs.cz/item/CS_URS_2023_02/914511112" TargetMode="External"/><Relationship Id="rId53" Type="http://schemas.openxmlformats.org/officeDocument/2006/relationships/hyperlink" Target="https://podminky.urs.cz/item/CS_URS_2023_02/916231293" TargetMode="External"/><Relationship Id="rId58" Type="http://schemas.openxmlformats.org/officeDocument/2006/relationships/hyperlink" Target="https://podminky.urs.cz/item/CS_URS_2023_02/919791013" TargetMode="External"/><Relationship Id="rId66" Type="http://schemas.openxmlformats.org/officeDocument/2006/relationships/hyperlink" Target="https://podminky.urs.cz/item/CS_URS_2023_02/998223011" TargetMode="External"/><Relationship Id="rId5" Type="http://schemas.openxmlformats.org/officeDocument/2006/relationships/hyperlink" Target="https://podminky.urs.cz/item/CS_URS_2023_02/113107161" TargetMode="External"/><Relationship Id="rId15" Type="http://schemas.openxmlformats.org/officeDocument/2006/relationships/hyperlink" Target="https://podminky.urs.cz/item/CS_URS_2023_02/121151113" TargetMode="External"/><Relationship Id="rId23" Type="http://schemas.openxmlformats.org/officeDocument/2006/relationships/hyperlink" Target="https://podminky.urs.cz/item/CS_URS_2023_02/184813212" TargetMode="External"/><Relationship Id="rId28" Type="http://schemas.openxmlformats.org/officeDocument/2006/relationships/hyperlink" Target="https://podminky.urs.cz/item/CS_URS_2023_02/565145101" TargetMode="External"/><Relationship Id="rId36" Type="http://schemas.openxmlformats.org/officeDocument/2006/relationships/hyperlink" Target="https://podminky.urs.cz/item/CS_URS_2023_02/577155112" TargetMode="External"/><Relationship Id="rId49" Type="http://schemas.openxmlformats.org/officeDocument/2006/relationships/hyperlink" Target="https://podminky.urs.cz/item/CS_URS_2023_02/916131113" TargetMode="External"/><Relationship Id="rId57" Type="http://schemas.openxmlformats.org/officeDocument/2006/relationships/hyperlink" Target="https://podminky.urs.cz/item/CS_URS_2023_02/919735112" TargetMode="External"/><Relationship Id="rId61" Type="http://schemas.openxmlformats.org/officeDocument/2006/relationships/hyperlink" Target="https://podminky.urs.cz/item/CS_URS_2023_02/966006211" TargetMode="External"/><Relationship Id="rId10" Type="http://schemas.openxmlformats.org/officeDocument/2006/relationships/hyperlink" Target="https://podminky.urs.cz/item/CS_URS_2023_02/113107331" TargetMode="External"/><Relationship Id="rId19" Type="http://schemas.openxmlformats.org/officeDocument/2006/relationships/hyperlink" Target="https://podminky.urs.cz/item/CS_URS_2023_02/181305111" TargetMode="External"/><Relationship Id="rId31" Type="http://schemas.openxmlformats.org/officeDocument/2006/relationships/hyperlink" Target="https://podminky.urs.cz/item/CS_URS_2023_02/573111112" TargetMode="External"/><Relationship Id="rId44" Type="http://schemas.openxmlformats.org/officeDocument/2006/relationships/hyperlink" Target="https://podminky.urs.cz/item/CS_URS_2023_02/914111112" TargetMode="External"/><Relationship Id="rId52" Type="http://schemas.openxmlformats.org/officeDocument/2006/relationships/hyperlink" Target="https://podminky.urs.cz/item/CS_URS_2023_02/916231213" TargetMode="External"/><Relationship Id="rId60" Type="http://schemas.openxmlformats.org/officeDocument/2006/relationships/hyperlink" Target="https://podminky.urs.cz/item/CS_URS_2023_02/966006132" TargetMode="External"/><Relationship Id="rId65" Type="http://schemas.openxmlformats.org/officeDocument/2006/relationships/hyperlink" Target="https://podminky.urs.cz/item/CS_URS_2023_02/997221875" TargetMode="External"/><Relationship Id="rId4" Type="http://schemas.openxmlformats.org/officeDocument/2006/relationships/hyperlink" Target="https://podminky.urs.cz/item/CS_URS_2023_02/113106142" TargetMode="External"/><Relationship Id="rId9" Type="http://schemas.openxmlformats.org/officeDocument/2006/relationships/hyperlink" Target="https://podminky.urs.cz/item/CS_URS_2023_02/113107170" TargetMode="External"/><Relationship Id="rId14" Type="http://schemas.openxmlformats.org/officeDocument/2006/relationships/hyperlink" Target="https://podminky.urs.cz/item/CS_URS_2023_02/113204111" TargetMode="External"/><Relationship Id="rId22" Type="http://schemas.openxmlformats.org/officeDocument/2006/relationships/hyperlink" Target="https://podminky.urs.cz/item/CS_URS_2023_02/181951112" TargetMode="External"/><Relationship Id="rId27" Type="http://schemas.openxmlformats.org/officeDocument/2006/relationships/hyperlink" Target="https://podminky.urs.cz/item/CS_URS_2023_02/565135101" TargetMode="External"/><Relationship Id="rId30" Type="http://schemas.openxmlformats.org/officeDocument/2006/relationships/hyperlink" Target="https://podminky.urs.cz/item/CS_URS_2023_02/567132115" TargetMode="External"/><Relationship Id="rId35" Type="http://schemas.openxmlformats.org/officeDocument/2006/relationships/hyperlink" Target="https://podminky.urs.cz/item/CS_URS_2023_02/577145112" TargetMode="External"/><Relationship Id="rId43" Type="http://schemas.openxmlformats.org/officeDocument/2006/relationships/hyperlink" Target="https://podminky.urs.cz/item/CS_URS_2023_02/914111111" TargetMode="External"/><Relationship Id="rId48" Type="http://schemas.openxmlformats.org/officeDocument/2006/relationships/hyperlink" Target="https://podminky.urs.cz/item/CS_URS_2023_02/915621111" TargetMode="External"/><Relationship Id="rId56" Type="http://schemas.openxmlformats.org/officeDocument/2006/relationships/hyperlink" Target="https://podminky.urs.cz/item/CS_URS_2023_02/919732211" TargetMode="External"/><Relationship Id="rId64" Type="http://schemas.openxmlformats.org/officeDocument/2006/relationships/hyperlink" Target="https://podminky.urs.cz/item/CS_URS_2023_02/997221873" TargetMode="External"/><Relationship Id="rId69" Type="http://schemas.openxmlformats.org/officeDocument/2006/relationships/hyperlink" Target="https://podminky.urs.cz/item/CS_URS_2023_02/998711101" TargetMode="External"/><Relationship Id="rId8" Type="http://schemas.openxmlformats.org/officeDocument/2006/relationships/hyperlink" Target="https://podminky.urs.cz/item/CS_URS_2023_02/113107242" TargetMode="External"/><Relationship Id="rId51" Type="http://schemas.openxmlformats.org/officeDocument/2006/relationships/hyperlink" Target="https://podminky.urs.cz/item/CS_URS_2023_02/916133112" TargetMode="External"/><Relationship Id="rId3" Type="http://schemas.openxmlformats.org/officeDocument/2006/relationships/hyperlink" Target="https://podminky.urs.cz/item/CS_URS_2023_02/113106122" TargetMode="External"/><Relationship Id="rId12" Type="http://schemas.openxmlformats.org/officeDocument/2006/relationships/hyperlink" Target="https://podminky.urs.cz/item/CS_URS_2023_02/113107343" TargetMode="External"/><Relationship Id="rId17" Type="http://schemas.openxmlformats.org/officeDocument/2006/relationships/hyperlink" Target="https://podminky.urs.cz/item/CS_URS_2023_02/167151101" TargetMode="External"/><Relationship Id="rId25" Type="http://schemas.openxmlformats.org/officeDocument/2006/relationships/hyperlink" Target="https://podminky.urs.cz/item/CS_URS_2023_02/564861111" TargetMode="External"/><Relationship Id="rId33" Type="http://schemas.openxmlformats.org/officeDocument/2006/relationships/hyperlink" Target="https://podminky.urs.cz/item/CS_URS_2023_02/576133211" TargetMode="External"/><Relationship Id="rId38" Type="http://schemas.openxmlformats.org/officeDocument/2006/relationships/hyperlink" Target="https://podminky.urs.cz/item/CS_URS_2023_02/596211123" TargetMode="External"/><Relationship Id="rId46" Type="http://schemas.openxmlformats.org/officeDocument/2006/relationships/hyperlink" Target="https://podminky.urs.cz/item/CS_URS_2023_02/915131112" TargetMode="External"/><Relationship Id="rId59" Type="http://schemas.openxmlformats.org/officeDocument/2006/relationships/hyperlink" Target="https://podminky.urs.cz/item/CS_URS_2023_02/966001211" TargetMode="External"/><Relationship Id="rId67" Type="http://schemas.openxmlformats.org/officeDocument/2006/relationships/hyperlink" Target="https://podminky.urs.cz/item/CS_URS_2023_02/998223091" TargetMode="External"/><Relationship Id="rId20" Type="http://schemas.openxmlformats.org/officeDocument/2006/relationships/hyperlink" Target="https://podminky.urs.cz/item/CS_URS_2023_02/181351003" TargetMode="External"/><Relationship Id="rId41" Type="http://schemas.openxmlformats.org/officeDocument/2006/relationships/hyperlink" Target="https://podminky.urs.cz/item/CS_URS_2023_02/596212222" TargetMode="External"/><Relationship Id="rId54" Type="http://schemas.openxmlformats.org/officeDocument/2006/relationships/hyperlink" Target="https://podminky.urs.cz/item/CS_URS_2023_02/916331112" TargetMode="External"/><Relationship Id="rId62" Type="http://schemas.openxmlformats.org/officeDocument/2006/relationships/hyperlink" Target="https://podminky.urs.cz/item/CS_URS_2023_02/997013871" TargetMode="External"/><Relationship Id="rId70" Type="http://schemas.openxmlformats.org/officeDocument/2006/relationships/hyperlink" Target="https://podminky.urs.cz/item/CS_URS_2023_02/998711193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2/359901212" TargetMode="External"/><Relationship Id="rId18" Type="http://schemas.openxmlformats.org/officeDocument/2006/relationships/hyperlink" Target="https://podminky.urs.cz/item/CS_URS_2023_02/564871011" TargetMode="External"/><Relationship Id="rId26" Type="http://schemas.openxmlformats.org/officeDocument/2006/relationships/hyperlink" Target="https://podminky.urs.cz/item/CS_URS_2023_02/591111111" TargetMode="External"/><Relationship Id="rId39" Type="http://schemas.openxmlformats.org/officeDocument/2006/relationships/hyperlink" Target="https://podminky.urs.cz/item/CS_URS_2023_02/997221612" TargetMode="External"/><Relationship Id="rId3" Type="http://schemas.openxmlformats.org/officeDocument/2006/relationships/hyperlink" Target="https://podminky.urs.cz/item/CS_URS_2023_02/113107343" TargetMode="External"/><Relationship Id="rId21" Type="http://schemas.openxmlformats.org/officeDocument/2006/relationships/hyperlink" Target="https://podminky.urs.cz/item/CS_URS_2023_02/567132115" TargetMode="External"/><Relationship Id="rId34" Type="http://schemas.openxmlformats.org/officeDocument/2006/relationships/hyperlink" Target="https://podminky.urs.cz/item/CS_URS_2023_02/916131213" TargetMode="External"/><Relationship Id="rId42" Type="http://schemas.openxmlformats.org/officeDocument/2006/relationships/hyperlink" Target="https://podminky.urs.cz/item/CS_URS_2023_02/997221875" TargetMode="External"/><Relationship Id="rId47" Type="http://schemas.openxmlformats.org/officeDocument/2006/relationships/hyperlink" Target="https://podminky.urs.cz/item/CS_URS_2023_02/013254000" TargetMode="External"/><Relationship Id="rId50" Type="http://schemas.openxmlformats.org/officeDocument/2006/relationships/hyperlink" Target="https://podminky.urs.cz/item/CS_URS_2023_02/049103000" TargetMode="External"/><Relationship Id="rId7" Type="http://schemas.openxmlformats.org/officeDocument/2006/relationships/hyperlink" Target="https://podminky.urs.cz/item/CS_URS_2023_02/132251101" TargetMode="External"/><Relationship Id="rId12" Type="http://schemas.openxmlformats.org/officeDocument/2006/relationships/hyperlink" Target="https://podminky.urs.cz/item/CS_URS_2023_02/212752411" TargetMode="External"/><Relationship Id="rId17" Type="http://schemas.openxmlformats.org/officeDocument/2006/relationships/hyperlink" Target="https://podminky.urs.cz/item/CS_URS_2023_02/564871011" TargetMode="External"/><Relationship Id="rId25" Type="http://schemas.openxmlformats.org/officeDocument/2006/relationships/hyperlink" Target="https://podminky.urs.cz/item/CS_URS_2023_02/577155112" TargetMode="External"/><Relationship Id="rId33" Type="http://schemas.openxmlformats.org/officeDocument/2006/relationships/hyperlink" Target="https://podminky.urs.cz/item/CS_URS_2023_02/916131113" TargetMode="External"/><Relationship Id="rId38" Type="http://schemas.openxmlformats.org/officeDocument/2006/relationships/hyperlink" Target="https://podminky.urs.cz/item/CS_URS_2023_02/997013871" TargetMode="External"/><Relationship Id="rId46" Type="http://schemas.openxmlformats.org/officeDocument/2006/relationships/hyperlink" Target="https://podminky.urs.cz/item/CS_URS_2023_02/013244000" TargetMode="External"/><Relationship Id="rId2" Type="http://schemas.openxmlformats.org/officeDocument/2006/relationships/hyperlink" Target="https://podminky.urs.cz/item/CS_URS_2023_02/113107332" TargetMode="External"/><Relationship Id="rId16" Type="http://schemas.openxmlformats.org/officeDocument/2006/relationships/hyperlink" Target="https://podminky.urs.cz/item/CS_URS_2023_02/564760111" TargetMode="External"/><Relationship Id="rId20" Type="http://schemas.openxmlformats.org/officeDocument/2006/relationships/hyperlink" Target="https://podminky.urs.cz/item/CS_URS_2023_02/565145101" TargetMode="External"/><Relationship Id="rId29" Type="http://schemas.openxmlformats.org/officeDocument/2006/relationships/hyperlink" Target="https://podminky.urs.cz/item/CS_URS_2023_02/599111111" TargetMode="External"/><Relationship Id="rId41" Type="http://schemas.openxmlformats.org/officeDocument/2006/relationships/hyperlink" Target="https://podminky.urs.cz/item/CS_URS_2023_02/997221873" TargetMode="External"/><Relationship Id="rId1" Type="http://schemas.openxmlformats.org/officeDocument/2006/relationships/hyperlink" Target="https://podminky.urs.cz/item/CS_URS_2023_02/113106142" TargetMode="External"/><Relationship Id="rId6" Type="http://schemas.openxmlformats.org/officeDocument/2006/relationships/hyperlink" Target="https://podminky.urs.cz/item/CS_URS_2023_02/121151113" TargetMode="External"/><Relationship Id="rId11" Type="http://schemas.openxmlformats.org/officeDocument/2006/relationships/hyperlink" Target="https://podminky.urs.cz/item/CS_URS_2023_02/211971121" TargetMode="External"/><Relationship Id="rId24" Type="http://schemas.openxmlformats.org/officeDocument/2006/relationships/hyperlink" Target="https://podminky.urs.cz/item/CS_URS_2023_02/577134111" TargetMode="External"/><Relationship Id="rId32" Type="http://schemas.openxmlformats.org/officeDocument/2006/relationships/hyperlink" Target="https://podminky.urs.cz/item/CS_URS_2023_02/915621111" TargetMode="External"/><Relationship Id="rId37" Type="http://schemas.openxmlformats.org/officeDocument/2006/relationships/hyperlink" Target="https://podminky.urs.cz/item/CS_URS_2023_02/979071111" TargetMode="External"/><Relationship Id="rId40" Type="http://schemas.openxmlformats.org/officeDocument/2006/relationships/hyperlink" Target="https://podminky.urs.cz/item/CS_URS_2023_02/997221861" TargetMode="External"/><Relationship Id="rId45" Type="http://schemas.openxmlformats.org/officeDocument/2006/relationships/hyperlink" Target="https://podminky.urs.cz/item/CS_URS_2023_02/220060423" TargetMode="External"/><Relationship Id="rId5" Type="http://schemas.openxmlformats.org/officeDocument/2006/relationships/hyperlink" Target="https://podminky.urs.cz/item/CS_URS_2023_02/113204111" TargetMode="External"/><Relationship Id="rId15" Type="http://schemas.openxmlformats.org/officeDocument/2006/relationships/hyperlink" Target="https://podminky.urs.cz/item/CS_URS_2023_02/564730011" TargetMode="External"/><Relationship Id="rId23" Type="http://schemas.openxmlformats.org/officeDocument/2006/relationships/hyperlink" Target="https://podminky.urs.cz/item/CS_URS_2023_02/573231107" TargetMode="External"/><Relationship Id="rId28" Type="http://schemas.openxmlformats.org/officeDocument/2006/relationships/hyperlink" Target="https://podminky.urs.cz/item/CS_URS_2023_02/596212353" TargetMode="External"/><Relationship Id="rId36" Type="http://schemas.openxmlformats.org/officeDocument/2006/relationships/hyperlink" Target="https://podminky.urs.cz/item/CS_URS_2023_02/919735112" TargetMode="External"/><Relationship Id="rId49" Type="http://schemas.openxmlformats.org/officeDocument/2006/relationships/hyperlink" Target="https://podminky.urs.cz/item/CS_URS_2023_02/043194000" TargetMode="External"/><Relationship Id="rId10" Type="http://schemas.openxmlformats.org/officeDocument/2006/relationships/hyperlink" Target="https://podminky.urs.cz/item/CS_URS_2023_02/181951112" TargetMode="External"/><Relationship Id="rId19" Type="http://schemas.openxmlformats.org/officeDocument/2006/relationships/hyperlink" Target="https://podminky.urs.cz/item/CS_URS_2023_02/564971315" TargetMode="External"/><Relationship Id="rId31" Type="http://schemas.openxmlformats.org/officeDocument/2006/relationships/hyperlink" Target="https://podminky.urs.cz/item/CS_URS_2023_02/915231112" TargetMode="External"/><Relationship Id="rId44" Type="http://schemas.openxmlformats.org/officeDocument/2006/relationships/hyperlink" Target="https://podminky.urs.cz/item/CS_URS_2023_02/998223091" TargetMode="External"/><Relationship Id="rId52" Type="http://schemas.openxmlformats.org/officeDocument/2006/relationships/hyperlink" Target="https://podminky.urs.cz/item/CS_URS_2023_02/070001000" TargetMode="External"/><Relationship Id="rId4" Type="http://schemas.openxmlformats.org/officeDocument/2006/relationships/hyperlink" Target="https://podminky.urs.cz/item/CS_URS_2023_02/113202111" TargetMode="External"/><Relationship Id="rId9" Type="http://schemas.openxmlformats.org/officeDocument/2006/relationships/hyperlink" Target="https://podminky.urs.cz/item/CS_URS_2023_02/175151101" TargetMode="External"/><Relationship Id="rId14" Type="http://schemas.openxmlformats.org/officeDocument/2006/relationships/hyperlink" Target="https://podminky.urs.cz/item/CS_URS_2023_02/564251111" TargetMode="External"/><Relationship Id="rId22" Type="http://schemas.openxmlformats.org/officeDocument/2006/relationships/hyperlink" Target="https://podminky.urs.cz/item/CS_URS_2023_02/573111112" TargetMode="External"/><Relationship Id="rId27" Type="http://schemas.openxmlformats.org/officeDocument/2006/relationships/hyperlink" Target="https://podminky.urs.cz/item/CS_URS_2023_02/594411113" TargetMode="External"/><Relationship Id="rId30" Type="http://schemas.openxmlformats.org/officeDocument/2006/relationships/hyperlink" Target="https://podminky.urs.cz/item/CS_URS_2023_02/915131112" TargetMode="External"/><Relationship Id="rId35" Type="http://schemas.openxmlformats.org/officeDocument/2006/relationships/hyperlink" Target="https://podminky.urs.cz/item/CS_URS_2023_02/919732211" TargetMode="External"/><Relationship Id="rId43" Type="http://schemas.openxmlformats.org/officeDocument/2006/relationships/hyperlink" Target="https://podminky.urs.cz/item/CS_URS_2023_02/998223011" TargetMode="External"/><Relationship Id="rId48" Type="http://schemas.openxmlformats.org/officeDocument/2006/relationships/hyperlink" Target="https://podminky.urs.cz/item/CS_URS_2023_02/030001000" TargetMode="External"/><Relationship Id="rId8" Type="http://schemas.openxmlformats.org/officeDocument/2006/relationships/hyperlink" Target="https://podminky.urs.cz/item/CS_URS_2023_02/171201231" TargetMode="External"/><Relationship Id="rId51" Type="http://schemas.openxmlformats.org/officeDocument/2006/relationships/hyperlink" Target="https://podminky.urs.cz/item/CS_URS_2023_02/060001000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211971121" TargetMode="External"/><Relationship Id="rId13" Type="http://schemas.openxmlformats.org/officeDocument/2006/relationships/hyperlink" Target="https://podminky.urs.cz/item/CS_URS_2023_02/596212220" TargetMode="External"/><Relationship Id="rId18" Type="http://schemas.openxmlformats.org/officeDocument/2006/relationships/hyperlink" Target="https://podminky.urs.cz/item/CS_URS_2023_02/979024442" TargetMode="External"/><Relationship Id="rId26" Type="http://schemas.openxmlformats.org/officeDocument/2006/relationships/hyperlink" Target="https://podminky.urs.cz/item/CS_URS_2023_02/998711101" TargetMode="External"/><Relationship Id="rId3" Type="http://schemas.openxmlformats.org/officeDocument/2006/relationships/hyperlink" Target="https://podminky.urs.cz/item/CS_URS_2023_02/113202111" TargetMode="External"/><Relationship Id="rId21" Type="http://schemas.openxmlformats.org/officeDocument/2006/relationships/hyperlink" Target="https://podminky.urs.cz/item/CS_URS_2023_02/997221873" TargetMode="External"/><Relationship Id="rId7" Type="http://schemas.openxmlformats.org/officeDocument/2006/relationships/hyperlink" Target="https://podminky.urs.cz/item/CS_URS_2023_02/181951112" TargetMode="External"/><Relationship Id="rId12" Type="http://schemas.openxmlformats.org/officeDocument/2006/relationships/hyperlink" Target="https://podminky.urs.cz/item/CS_URS_2023_02/596211121" TargetMode="External"/><Relationship Id="rId17" Type="http://schemas.openxmlformats.org/officeDocument/2006/relationships/hyperlink" Target="https://podminky.urs.cz/item/CS_URS_2023_02/966006132" TargetMode="External"/><Relationship Id="rId25" Type="http://schemas.openxmlformats.org/officeDocument/2006/relationships/hyperlink" Target="https://podminky.urs.cz/item/CS_URS_2023_02/711161215" TargetMode="External"/><Relationship Id="rId2" Type="http://schemas.openxmlformats.org/officeDocument/2006/relationships/hyperlink" Target="https://podminky.urs.cz/item/CS_URS_2023_02/113107182" TargetMode="External"/><Relationship Id="rId16" Type="http://schemas.openxmlformats.org/officeDocument/2006/relationships/hyperlink" Target="https://podminky.urs.cz/item/CS_URS_2023_02/916241213" TargetMode="External"/><Relationship Id="rId20" Type="http://schemas.openxmlformats.org/officeDocument/2006/relationships/hyperlink" Target="https://podminky.urs.cz/item/CS_URS_2023_02/997221612" TargetMode="External"/><Relationship Id="rId1" Type="http://schemas.openxmlformats.org/officeDocument/2006/relationships/hyperlink" Target="https://podminky.urs.cz/item/CS_URS_2023_02/113107162" TargetMode="External"/><Relationship Id="rId6" Type="http://schemas.openxmlformats.org/officeDocument/2006/relationships/hyperlink" Target="https://podminky.urs.cz/item/CS_URS_2023_02/175151101" TargetMode="External"/><Relationship Id="rId11" Type="http://schemas.openxmlformats.org/officeDocument/2006/relationships/hyperlink" Target="https://podminky.urs.cz/item/CS_URS_2023_02/564861111" TargetMode="External"/><Relationship Id="rId24" Type="http://schemas.openxmlformats.org/officeDocument/2006/relationships/hyperlink" Target="https://podminky.urs.cz/item/CS_URS_2023_02/998223091" TargetMode="External"/><Relationship Id="rId5" Type="http://schemas.openxmlformats.org/officeDocument/2006/relationships/hyperlink" Target="https://podminky.urs.cz/item/CS_URS_2023_02/171201231" TargetMode="External"/><Relationship Id="rId15" Type="http://schemas.openxmlformats.org/officeDocument/2006/relationships/hyperlink" Target="https://podminky.urs.cz/item/CS_URS_2023_02/916231213" TargetMode="External"/><Relationship Id="rId23" Type="http://schemas.openxmlformats.org/officeDocument/2006/relationships/hyperlink" Target="https://podminky.urs.cz/item/CS_URS_2023_02/998223011" TargetMode="External"/><Relationship Id="rId10" Type="http://schemas.openxmlformats.org/officeDocument/2006/relationships/hyperlink" Target="https://podminky.urs.cz/item/CS_URS_2023_02/212752411" TargetMode="External"/><Relationship Id="rId19" Type="http://schemas.openxmlformats.org/officeDocument/2006/relationships/hyperlink" Target="https://podminky.urs.cz/item/CS_URS_2023_02/997013871" TargetMode="External"/><Relationship Id="rId4" Type="http://schemas.openxmlformats.org/officeDocument/2006/relationships/hyperlink" Target="https://podminky.urs.cz/item/CS_URS_2023_02/132251101" TargetMode="External"/><Relationship Id="rId9" Type="http://schemas.openxmlformats.org/officeDocument/2006/relationships/hyperlink" Target="https://podminky.urs.cz/item/CS_URS_2023_02/212532111" TargetMode="External"/><Relationship Id="rId14" Type="http://schemas.openxmlformats.org/officeDocument/2006/relationships/hyperlink" Target="https://podminky.urs.cz/item/CS_URS_2023_02/916131113" TargetMode="External"/><Relationship Id="rId22" Type="http://schemas.openxmlformats.org/officeDocument/2006/relationships/hyperlink" Target="https://podminky.urs.cz/item/CS_URS_2023_02/997221875" TargetMode="External"/><Relationship Id="rId27" Type="http://schemas.openxmlformats.org/officeDocument/2006/relationships/hyperlink" Target="https://podminky.urs.cz/item/CS_URS_2023_02/998711193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564871111" TargetMode="External"/><Relationship Id="rId13" Type="http://schemas.openxmlformats.org/officeDocument/2006/relationships/hyperlink" Target="https://podminky.urs.cz/item/CS_URS_2023_02/577134111" TargetMode="External"/><Relationship Id="rId18" Type="http://schemas.openxmlformats.org/officeDocument/2006/relationships/hyperlink" Target="https://podminky.urs.cz/item/CS_URS_2023_02/914511112" TargetMode="External"/><Relationship Id="rId26" Type="http://schemas.openxmlformats.org/officeDocument/2006/relationships/hyperlink" Target="https://podminky.urs.cz/item/CS_URS_2023_02/997221873" TargetMode="External"/><Relationship Id="rId3" Type="http://schemas.openxmlformats.org/officeDocument/2006/relationships/hyperlink" Target="https://podminky.urs.cz/item/CS_URS_2023_02/113107341" TargetMode="External"/><Relationship Id="rId21" Type="http://schemas.openxmlformats.org/officeDocument/2006/relationships/hyperlink" Target="https://podminky.urs.cz/item/CS_URS_2023_02/919732211" TargetMode="External"/><Relationship Id="rId34" Type="http://schemas.openxmlformats.org/officeDocument/2006/relationships/hyperlink" Target="https://podminky.urs.cz/item/CS_URS_2023_02/070001000" TargetMode="External"/><Relationship Id="rId7" Type="http://schemas.openxmlformats.org/officeDocument/2006/relationships/hyperlink" Target="https://podminky.urs.cz/item/CS_URS_2023_02/564750111" TargetMode="External"/><Relationship Id="rId12" Type="http://schemas.openxmlformats.org/officeDocument/2006/relationships/hyperlink" Target="https://podminky.urs.cz/item/CS_URS_2023_02/573231107" TargetMode="External"/><Relationship Id="rId17" Type="http://schemas.openxmlformats.org/officeDocument/2006/relationships/hyperlink" Target="https://podminky.urs.cz/item/CS_URS_2023_02/914111111" TargetMode="External"/><Relationship Id="rId25" Type="http://schemas.openxmlformats.org/officeDocument/2006/relationships/hyperlink" Target="https://podminky.urs.cz/item/CS_URS_2023_02/997221861" TargetMode="External"/><Relationship Id="rId33" Type="http://schemas.openxmlformats.org/officeDocument/2006/relationships/hyperlink" Target="https://podminky.urs.cz/item/CS_URS_2023_02/060001000" TargetMode="External"/><Relationship Id="rId2" Type="http://schemas.openxmlformats.org/officeDocument/2006/relationships/hyperlink" Target="https://podminky.urs.cz/item/CS_URS_2023_02/113107331" TargetMode="External"/><Relationship Id="rId16" Type="http://schemas.openxmlformats.org/officeDocument/2006/relationships/hyperlink" Target="https://podminky.urs.cz/item/CS_URS_2023_02/599432111" TargetMode="External"/><Relationship Id="rId20" Type="http://schemas.openxmlformats.org/officeDocument/2006/relationships/hyperlink" Target="https://podminky.urs.cz/item/CS_URS_2023_02/916241213" TargetMode="External"/><Relationship Id="rId29" Type="http://schemas.openxmlformats.org/officeDocument/2006/relationships/hyperlink" Target="https://podminky.urs.cz/item/CS_URS_2023_02/998223091" TargetMode="External"/><Relationship Id="rId1" Type="http://schemas.openxmlformats.org/officeDocument/2006/relationships/hyperlink" Target="https://podminky.urs.cz/item/CS_URS_2023_02/113107221" TargetMode="External"/><Relationship Id="rId6" Type="http://schemas.openxmlformats.org/officeDocument/2006/relationships/hyperlink" Target="https://podminky.urs.cz/item/CS_URS_2023_02/564730011" TargetMode="External"/><Relationship Id="rId11" Type="http://schemas.openxmlformats.org/officeDocument/2006/relationships/hyperlink" Target="https://podminky.urs.cz/item/CS_URS_2023_02/567132115" TargetMode="External"/><Relationship Id="rId24" Type="http://schemas.openxmlformats.org/officeDocument/2006/relationships/hyperlink" Target="https://podminky.urs.cz/item/CS_URS_2023_02/997221612" TargetMode="External"/><Relationship Id="rId32" Type="http://schemas.openxmlformats.org/officeDocument/2006/relationships/hyperlink" Target="https://podminky.urs.cz/item/CS_URS_2023_02/030001000" TargetMode="External"/><Relationship Id="rId5" Type="http://schemas.openxmlformats.org/officeDocument/2006/relationships/hyperlink" Target="https://podminky.urs.cz/item/CS_URS_2023_02/564251111" TargetMode="External"/><Relationship Id="rId15" Type="http://schemas.openxmlformats.org/officeDocument/2006/relationships/hyperlink" Target="https://podminky.urs.cz/item/CS_URS_2023_02/596412210" TargetMode="External"/><Relationship Id="rId23" Type="http://schemas.openxmlformats.org/officeDocument/2006/relationships/hyperlink" Target="https://podminky.urs.cz/item/CS_URS_2023_02/979024442" TargetMode="External"/><Relationship Id="rId28" Type="http://schemas.openxmlformats.org/officeDocument/2006/relationships/hyperlink" Target="https://podminky.urs.cz/item/CS_URS_2023_02/998223011" TargetMode="External"/><Relationship Id="rId10" Type="http://schemas.openxmlformats.org/officeDocument/2006/relationships/hyperlink" Target="https://podminky.urs.cz/item/CS_URS_2023_02/565155101" TargetMode="External"/><Relationship Id="rId19" Type="http://schemas.openxmlformats.org/officeDocument/2006/relationships/hyperlink" Target="https://podminky.urs.cz/item/CS_URS_2023_02/916231213" TargetMode="External"/><Relationship Id="rId31" Type="http://schemas.openxmlformats.org/officeDocument/2006/relationships/hyperlink" Target="https://podminky.urs.cz/item/CS_URS_2023_02/013254000" TargetMode="External"/><Relationship Id="rId4" Type="http://schemas.openxmlformats.org/officeDocument/2006/relationships/hyperlink" Target="https://podminky.urs.cz/item/CS_URS_2023_02/181951112" TargetMode="External"/><Relationship Id="rId9" Type="http://schemas.openxmlformats.org/officeDocument/2006/relationships/hyperlink" Target="https://podminky.urs.cz/item/CS_URS_2023_02/564971315" TargetMode="External"/><Relationship Id="rId14" Type="http://schemas.openxmlformats.org/officeDocument/2006/relationships/hyperlink" Target="https://podminky.urs.cz/item/CS_URS_2023_02/594611113" TargetMode="External"/><Relationship Id="rId22" Type="http://schemas.openxmlformats.org/officeDocument/2006/relationships/hyperlink" Target="https://podminky.urs.cz/item/CS_URS_2023_02/919735112" TargetMode="External"/><Relationship Id="rId27" Type="http://schemas.openxmlformats.org/officeDocument/2006/relationships/hyperlink" Target="https://podminky.urs.cz/item/CS_URS_2023_02/997221875" TargetMode="External"/><Relationship Id="rId30" Type="http://schemas.openxmlformats.org/officeDocument/2006/relationships/hyperlink" Target="https://podminky.urs.cz/item/CS_URS_2023_02/013244000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871310320" TargetMode="External"/><Relationship Id="rId3" Type="http://schemas.openxmlformats.org/officeDocument/2006/relationships/hyperlink" Target="https://podminky.urs.cz/item/CS_URS_2025_01/567132115" TargetMode="External"/><Relationship Id="rId7" Type="http://schemas.openxmlformats.org/officeDocument/2006/relationships/hyperlink" Target="https://podminky.urs.cz/item/CS_URS_2025_01/577145112" TargetMode="External"/><Relationship Id="rId12" Type="http://schemas.openxmlformats.org/officeDocument/2006/relationships/hyperlink" Target="https://podminky.urs.cz/item/CS_URS_2025_01/998229111" TargetMode="External"/><Relationship Id="rId2" Type="http://schemas.openxmlformats.org/officeDocument/2006/relationships/hyperlink" Target="https://podminky.urs.cz/item/CS_URS_2025_01/175111101" TargetMode="External"/><Relationship Id="rId1" Type="http://schemas.openxmlformats.org/officeDocument/2006/relationships/hyperlink" Target="https://podminky.urs.cz/item/CS_URS_2025_01/132351101" TargetMode="External"/><Relationship Id="rId6" Type="http://schemas.openxmlformats.org/officeDocument/2006/relationships/hyperlink" Target="https://podminky.urs.cz/item/CS_URS_2025_01/577144111" TargetMode="External"/><Relationship Id="rId11" Type="http://schemas.openxmlformats.org/officeDocument/2006/relationships/hyperlink" Target="https://podminky.urs.cz/item/CS_URS_2025_01/997221551" TargetMode="External"/><Relationship Id="rId5" Type="http://schemas.openxmlformats.org/officeDocument/2006/relationships/hyperlink" Target="https://podminky.urs.cz/item/CS_URS_2025_01/573231107" TargetMode="External"/><Relationship Id="rId10" Type="http://schemas.openxmlformats.org/officeDocument/2006/relationships/hyperlink" Target="https://podminky.urs.cz/item/CS_URS_2025_01/965042141" TargetMode="External"/><Relationship Id="rId4" Type="http://schemas.openxmlformats.org/officeDocument/2006/relationships/hyperlink" Target="https://podminky.urs.cz/item/CS_URS_2025_01/573111112" TargetMode="External"/><Relationship Id="rId9" Type="http://schemas.openxmlformats.org/officeDocument/2006/relationships/hyperlink" Target="https://podminky.urs.cz/item/CS_URS_2025_01/919735113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75111101" TargetMode="External"/><Relationship Id="rId2" Type="http://schemas.openxmlformats.org/officeDocument/2006/relationships/hyperlink" Target="https://podminky.urs.cz/item/CS_URS_2025_01/175111101" TargetMode="External"/><Relationship Id="rId1" Type="http://schemas.openxmlformats.org/officeDocument/2006/relationships/hyperlink" Target="https://podminky.urs.cz/item/CS_URS_2025_01/132351101" TargetMode="External"/><Relationship Id="rId6" Type="http://schemas.openxmlformats.org/officeDocument/2006/relationships/hyperlink" Target="https://podminky.urs.cz/item/CS_URS_2025_01/877310320" TargetMode="External"/><Relationship Id="rId5" Type="http://schemas.openxmlformats.org/officeDocument/2006/relationships/hyperlink" Target="https://podminky.urs.cz/item/CS_URS_2025_01/877310310" TargetMode="External"/><Relationship Id="rId4" Type="http://schemas.openxmlformats.org/officeDocument/2006/relationships/hyperlink" Target="https://podminky.urs.cz/item/CS_URS_2025_01/871310310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871260310" TargetMode="External"/><Relationship Id="rId2" Type="http://schemas.openxmlformats.org/officeDocument/2006/relationships/hyperlink" Target="https://podminky.urs.cz/item/CS_URS_2025_01/175111101" TargetMode="External"/><Relationship Id="rId1" Type="http://schemas.openxmlformats.org/officeDocument/2006/relationships/hyperlink" Target="https://podminky.urs.cz/item/CS_URS_2025_01/132212131" TargetMode="External"/><Relationship Id="rId4" Type="http://schemas.openxmlformats.org/officeDocument/2006/relationships/hyperlink" Target="https://podminky.urs.cz/item/CS_URS_2025_01/93511311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596211121" TargetMode="External"/><Relationship Id="rId3" Type="http://schemas.openxmlformats.org/officeDocument/2006/relationships/hyperlink" Target="https://podminky.urs.cz/item/CS_URS_2025_01/113202111" TargetMode="External"/><Relationship Id="rId7" Type="http://schemas.openxmlformats.org/officeDocument/2006/relationships/hyperlink" Target="https://podminky.urs.cz/item/CS_URS_2025_01/564871111" TargetMode="External"/><Relationship Id="rId2" Type="http://schemas.openxmlformats.org/officeDocument/2006/relationships/hyperlink" Target="https://podminky.urs.cz/item/CS_URS_2025_01/113107242" TargetMode="External"/><Relationship Id="rId1" Type="http://schemas.openxmlformats.org/officeDocument/2006/relationships/hyperlink" Target="https://podminky.urs.cz/item/CS_URS_2025_01/113107162" TargetMode="External"/><Relationship Id="rId6" Type="http://schemas.openxmlformats.org/officeDocument/2006/relationships/hyperlink" Target="https://podminky.urs.cz/item/CS_URS_2025_01/564861111" TargetMode="External"/><Relationship Id="rId11" Type="http://schemas.openxmlformats.org/officeDocument/2006/relationships/hyperlink" Target="https://podminky.urs.cz/item/CS_URS_2025_01/916331112" TargetMode="External"/><Relationship Id="rId5" Type="http://schemas.openxmlformats.org/officeDocument/2006/relationships/hyperlink" Target="https://podminky.urs.cz/item/CS_URS_2025_01/181951112" TargetMode="External"/><Relationship Id="rId10" Type="http://schemas.openxmlformats.org/officeDocument/2006/relationships/hyperlink" Target="https://podminky.urs.cz/item/CS_URS_2025_01/916131113" TargetMode="External"/><Relationship Id="rId4" Type="http://schemas.openxmlformats.org/officeDocument/2006/relationships/hyperlink" Target="https://podminky.urs.cz/item/CS_URS_2025_01/171201231" TargetMode="External"/><Relationship Id="rId9" Type="http://schemas.openxmlformats.org/officeDocument/2006/relationships/hyperlink" Target="https://podminky.urs.cz/item/CS_URS_2025_01/596212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topLeftCell="A25" zoomScale="90" zoomScaleNormal="90" workbookViewId="0">
      <selection activeCell="A38" sqref="A38:B38"/>
    </sheetView>
  </sheetViews>
  <sheetFormatPr defaultColWidth="10.625" defaultRowHeight="15.75"/>
  <cols>
    <col min="2" max="2" width="19.125" customWidth="1"/>
    <col min="3" max="3" width="22.625" customWidth="1"/>
    <col min="4" max="4" width="21" customWidth="1"/>
    <col min="5" max="7" width="21.625" customWidth="1"/>
    <col min="8" max="8" width="17.875" customWidth="1"/>
    <col min="9" max="9" width="19" customWidth="1"/>
    <col min="10" max="10" width="15.125" customWidth="1"/>
    <col min="12" max="12" width="13.875" customWidth="1"/>
  </cols>
  <sheetData>
    <row r="1" spans="1:12" ht="18.75">
      <c r="A1" s="528" t="s">
        <v>0</v>
      </c>
      <c r="B1" s="528"/>
      <c r="C1" s="528"/>
      <c r="D1" s="528"/>
      <c r="E1" s="528"/>
      <c r="F1" s="528"/>
      <c r="G1" s="528"/>
      <c r="H1" s="528"/>
      <c r="I1" s="528"/>
    </row>
    <row r="2" spans="1:12" ht="18.7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/>
      <c r="H2" s="5" t="s">
        <v>7</v>
      </c>
      <c r="I2" s="5" t="s">
        <v>8</v>
      </c>
    </row>
    <row r="3" spans="1:12" ht="18.75">
      <c r="A3" s="5" t="s">
        <v>9</v>
      </c>
      <c r="B3" s="7">
        <f>'Nádražní způsobilé'!J59</f>
        <v>2653902.9599999995</v>
      </c>
      <c r="C3" s="8">
        <f>'Nádražní způsobilé'!M90</f>
        <v>895009.75656000001</v>
      </c>
      <c r="D3" s="8">
        <f>'Nádražní způsobilé'!O90</f>
        <v>783641.38199999998</v>
      </c>
      <c r="E3" s="8">
        <f>'Nádražní způsobilé'!Q90</f>
        <v>216436.44</v>
      </c>
      <c r="F3" s="8">
        <f>'Nádražní způsobilé'!S90</f>
        <v>598980.6</v>
      </c>
      <c r="G3" s="8"/>
      <c r="H3" s="8">
        <f>B3-C3-D3-E3-F3</f>
        <v>159834.78143999947</v>
      </c>
      <c r="I3" s="9">
        <f>C3+D3+E3+F3</f>
        <v>2494068.1785599999</v>
      </c>
      <c r="J3" s="10"/>
    </row>
    <row r="4" spans="1:12" ht="18.75">
      <c r="B4" s="11">
        <f>SUM(B3:B3)</f>
        <v>2653902.9599999995</v>
      </c>
      <c r="C4" s="11">
        <f>C3</f>
        <v>895009.75656000001</v>
      </c>
      <c r="D4" s="11">
        <f>D3</f>
        <v>783641.38199999998</v>
      </c>
      <c r="E4" s="11">
        <f>E3</f>
        <v>216436.44</v>
      </c>
      <c r="F4" s="11">
        <f>F3</f>
        <v>598980.6</v>
      </c>
      <c r="G4" s="11"/>
      <c r="H4" s="11">
        <f>SUM(H3:H3)</f>
        <v>159834.78143999947</v>
      </c>
      <c r="I4" s="11">
        <f>I3</f>
        <v>2494068.1785599999</v>
      </c>
    </row>
    <row r="6" spans="1:12" ht="18.75">
      <c r="A6" s="528" t="s">
        <v>10</v>
      </c>
      <c r="B6" s="528"/>
      <c r="C6" s="528"/>
      <c r="D6" s="528"/>
      <c r="E6" s="528"/>
      <c r="F6" s="528"/>
      <c r="G6" s="528"/>
      <c r="H6" s="528"/>
      <c r="I6" s="528"/>
    </row>
    <row r="7" spans="1:12" ht="18.75">
      <c r="A7" s="5" t="s">
        <v>1</v>
      </c>
      <c r="B7" s="5" t="s">
        <v>2</v>
      </c>
      <c r="C7" s="5" t="s">
        <v>3</v>
      </c>
      <c r="D7" s="6" t="s">
        <v>4</v>
      </c>
      <c r="E7" s="6" t="s">
        <v>5</v>
      </c>
      <c r="F7" s="6" t="s">
        <v>6</v>
      </c>
      <c r="G7" s="6"/>
      <c r="H7" s="5" t="s">
        <v>7</v>
      </c>
      <c r="I7" s="5" t="s">
        <v>8</v>
      </c>
    </row>
    <row r="8" spans="1:12" ht="18.75">
      <c r="A8" s="5" t="s">
        <v>9</v>
      </c>
      <c r="B8" s="7">
        <v>505026.88</v>
      </c>
      <c r="C8" s="8">
        <f>'Nádražní nezpůsobilé'!M89</f>
        <v>173580.29948000002</v>
      </c>
      <c r="D8" s="8">
        <f>'Nádražní nezpůsobilé'!O89</f>
        <v>176537.38024</v>
      </c>
      <c r="E8" s="8">
        <f ca="1">E10</f>
        <v>0</v>
      </c>
      <c r="F8" s="8">
        <f>'Nádražní nezpůsobilé'!S89</f>
        <v>138991.79999999999</v>
      </c>
      <c r="G8" s="8"/>
      <c r="H8" s="8">
        <f ca="1">B8-C8-D8-E8-F8</f>
        <v>15917.40028</v>
      </c>
      <c r="I8" s="9">
        <f>F8+D8+C8</f>
        <v>489109.47972000006</v>
      </c>
    </row>
    <row r="9" spans="1:12" ht="18.75">
      <c r="A9" s="12" t="s">
        <v>11</v>
      </c>
      <c r="B9" s="7">
        <f>'Nádražní nezpůsobilé'!J526</f>
        <v>102900</v>
      </c>
      <c r="C9" s="8">
        <f>'Nádražní nezpůsobilé'!M526</f>
        <v>77400</v>
      </c>
      <c r="D9" s="8">
        <f>'Nádražní nezpůsobilé'!O526</f>
        <v>2500</v>
      </c>
      <c r="E9" s="8">
        <v>0</v>
      </c>
      <c r="F9" s="8">
        <f>'Nádražní nezpůsobilé'!Q526</f>
        <v>31500</v>
      </c>
      <c r="G9" s="8"/>
      <c r="H9" s="8">
        <f>B9-C9-D9-E9-F9</f>
        <v>-8500</v>
      </c>
      <c r="I9" s="9">
        <f>C9+D9+E9+F9</f>
        <v>111400</v>
      </c>
    </row>
    <row r="10" spans="1:12" ht="18.75">
      <c r="B10" s="11">
        <f>SUM(B8:B9)</f>
        <v>607926.88</v>
      </c>
      <c r="C10" s="11">
        <f>SUM(C8:C9)</f>
        <v>250980.29948000002</v>
      </c>
      <c r="D10" s="11">
        <f>D8+D9</f>
        <v>179037.38024</v>
      </c>
      <c r="E10" s="11">
        <f ca="1">E8+E9</f>
        <v>0</v>
      </c>
      <c r="F10" s="11">
        <f>F8+F9</f>
        <v>170491.8</v>
      </c>
      <c r="G10" s="11"/>
      <c r="H10" s="11">
        <v>7417</v>
      </c>
      <c r="I10" s="11">
        <f>I8+I9</f>
        <v>600509.47972000006</v>
      </c>
      <c r="L10" s="10"/>
    </row>
    <row r="12" spans="1:12">
      <c r="A12" s="529" t="s">
        <v>12</v>
      </c>
      <c r="B12" s="529"/>
      <c r="C12" s="529"/>
      <c r="D12" s="529"/>
      <c r="E12" s="529"/>
      <c r="F12" s="529"/>
      <c r="G12" s="529"/>
      <c r="H12" s="529"/>
      <c r="I12" s="529"/>
    </row>
    <row r="13" spans="1:12" ht="18.75">
      <c r="A13" s="5" t="s">
        <v>1</v>
      </c>
      <c r="B13" s="5" t="s">
        <v>2</v>
      </c>
      <c r="C13" s="5" t="s">
        <v>13</v>
      </c>
      <c r="D13" s="6" t="s">
        <v>14</v>
      </c>
      <c r="E13" s="6" t="s">
        <v>15</v>
      </c>
      <c r="F13" s="6" t="s">
        <v>16</v>
      </c>
      <c r="G13" s="6">
        <v>45809</v>
      </c>
      <c r="H13" s="5" t="s">
        <v>7</v>
      </c>
      <c r="I13" s="5" t="s">
        <v>8</v>
      </c>
    </row>
    <row r="14" spans="1:12" ht="18.75">
      <c r="A14" s="5" t="s">
        <v>9</v>
      </c>
      <c r="B14" s="7">
        <f>'dlouhá Způsobilé'!H2</f>
        <v>886006.81</v>
      </c>
      <c r="C14" s="8">
        <v>365443.13</v>
      </c>
      <c r="D14" s="8">
        <f>'dlouhá Způsobilé'!M3</f>
        <v>454660.51</v>
      </c>
      <c r="E14" s="8">
        <f>'dlouhá Způsobilé'!O3</f>
        <v>0</v>
      </c>
      <c r="F14" s="8">
        <v>71522.19</v>
      </c>
      <c r="G14" s="478">
        <f>'dlouhá Způsobilé'!S3</f>
        <v>15530.400000000001</v>
      </c>
      <c r="H14" s="8">
        <f>B14-C14-D14-E14-F14</f>
        <v>-5619.0199999999604</v>
      </c>
      <c r="I14" s="9">
        <f>C14+D14+E14+F14</f>
        <v>891625.83000000007</v>
      </c>
    </row>
    <row r="15" spans="1:12" ht="18.75">
      <c r="B15" s="11">
        <f>SUM(B14:B14)</f>
        <v>886006.81</v>
      </c>
      <c r="C15" s="11">
        <v>365443.13</v>
      </c>
      <c r="D15" s="11">
        <f>D14</f>
        <v>454660.51</v>
      </c>
      <c r="E15" s="11">
        <v>0</v>
      </c>
      <c r="F15" s="11">
        <f>F14</f>
        <v>71522.19</v>
      </c>
      <c r="G15" s="11">
        <f>G14</f>
        <v>15530.400000000001</v>
      </c>
      <c r="H15" s="11">
        <f>B15-C15-D15-F15</f>
        <v>-5619.0199999999604</v>
      </c>
      <c r="I15" s="11">
        <f>C15+D15+E15+F15+G15</f>
        <v>907156.2300000001</v>
      </c>
    </row>
    <row r="17" spans="1:9">
      <c r="A17" s="529" t="s">
        <v>17</v>
      </c>
      <c r="B17" s="529"/>
      <c r="C17" s="529"/>
      <c r="D17" s="529"/>
      <c r="E17" s="529"/>
      <c r="F17" s="529"/>
      <c r="G17" s="529"/>
      <c r="H17" s="529"/>
      <c r="I17" s="529"/>
    </row>
    <row r="18" spans="1:9" ht="18.75">
      <c r="A18" s="5" t="s">
        <v>1</v>
      </c>
      <c r="B18" s="5" t="s">
        <v>2</v>
      </c>
      <c r="C18" s="5" t="s">
        <v>13</v>
      </c>
      <c r="D18" s="6" t="s">
        <v>14</v>
      </c>
      <c r="E18" s="6" t="s">
        <v>15</v>
      </c>
      <c r="F18" s="6" t="s">
        <v>16</v>
      </c>
      <c r="G18" s="6">
        <v>45809</v>
      </c>
      <c r="H18" s="5" t="s">
        <v>7</v>
      </c>
      <c r="I18" s="5" t="s">
        <v>8</v>
      </c>
    </row>
    <row r="19" spans="1:9" ht="18.75">
      <c r="A19" s="5" t="s">
        <v>9</v>
      </c>
      <c r="B19" s="7">
        <f>'Dlouhá nezpůsobilé'!J86</f>
        <v>470783.98000000004</v>
      </c>
      <c r="C19" s="8">
        <f>'Dlouhá nezpůsobilé'!N87</f>
        <v>198161.16555999999</v>
      </c>
      <c r="D19" s="8">
        <f>'Dlouhá nezpůsobilé'!W87</f>
        <v>82471</v>
      </c>
      <c r="E19" s="8">
        <f>'Dlouhá nezpůsobilé'!Y87</f>
        <v>65720</v>
      </c>
      <c r="F19" s="8">
        <v>140431.81</v>
      </c>
      <c r="G19" s="478">
        <f>'Dlouhá nezpůsobilé'!AC87</f>
        <v>-22044.054999999993</v>
      </c>
      <c r="H19" s="8">
        <f>B19-C19-D19-E19-F19</f>
        <v>-15999.995559999952</v>
      </c>
      <c r="I19" s="9">
        <f>C19+D19+E19+F19+G19</f>
        <v>464739.92056</v>
      </c>
    </row>
    <row r="20" spans="1:9" ht="18.75">
      <c r="A20" s="12" t="s">
        <v>11</v>
      </c>
      <c r="B20" s="7">
        <f>'Dlouhá nezpůsobilé'!J386</f>
        <v>27450</v>
      </c>
      <c r="C20" s="8">
        <f>'Dlouhá nezpůsobilé'!N386</f>
        <v>19450</v>
      </c>
      <c r="D20" s="8">
        <f>'Dlouhá nezpůsobilé'!X386</f>
        <v>8000</v>
      </c>
      <c r="E20" s="8">
        <v>0</v>
      </c>
      <c r="F20" s="8">
        <v>0</v>
      </c>
      <c r="G20" s="478">
        <f>'Dlouhá nezpůsobilé'!Z386</f>
        <v>-4500</v>
      </c>
      <c r="H20" s="8">
        <f>B20-C20-D20-E20</f>
        <v>0</v>
      </c>
      <c r="I20" s="9">
        <f>C20+D20+E20+F20+G20</f>
        <v>22950</v>
      </c>
    </row>
    <row r="21" spans="1:9" ht="18.75">
      <c r="B21" s="11">
        <f>SUM(B19:B20)</f>
        <v>498233.98000000004</v>
      </c>
      <c r="C21" s="11">
        <f>SUM(C19:C20)</f>
        <v>217611.16555999999</v>
      </c>
      <c r="D21" s="11">
        <f>D19</f>
        <v>82471</v>
      </c>
      <c r="E21" s="11">
        <f>E19</f>
        <v>65720</v>
      </c>
      <c r="F21" s="11">
        <f>F19+F20</f>
        <v>140431.81</v>
      </c>
      <c r="G21" s="11">
        <f>G19+G20</f>
        <v>-26544.054999999993</v>
      </c>
      <c r="H21" s="11">
        <f>SUM(H19:H20)</f>
        <v>-15999.995559999952</v>
      </c>
      <c r="I21" s="11">
        <f>I19+I20</f>
        <v>487689.92056</v>
      </c>
    </row>
    <row r="24" spans="1:9" ht="18.75">
      <c r="A24" s="5" t="s">
        <v>1</v>
      </c>
      <c r="B24" s="5" t="s">
        <v>2</v>
      </c>
      <c r="C24" s="6" t="s">
        <v>18</v>
      </c>
      <c r="D24" s="5" t="s">
        <v>7</v>
      </c>
      <c r="E24" s="5" t="s">
        <v>8</v>
      </c>
    </row>
    <row r="25" spans="1:9" ht="18.75">
      <c r="A25" s="5" t="s">
        <v>19</v>
      </c>
      <c r="B25" s="7">
        <f>'vp překop'!J119</f>
        <v>31002.780000000006</v>
      </c>
      <c r="C25" s="8">
        <f>'vp překop'!M119</f>
        <v>31002.783899999999</v>
      </c>
      <c r="D25" s="8">
        <f>B25-C25</f>
        <v>-3.8999999924271833E-3</v>
      </c>
      <c r="E25" s="9">
        <f>C25</f>
        <v>31002.783899999999</v>
      </c>
    </row>
    <row r="26" spans="1:9" ht="18.75">
      <c r="A26" s="12" t="s">
        <v>20</v>
      </c>
      <c r="B26" s="7">
        <f>'pš propojení šachet'!J121</f>
        <v>55741.279999999999</v>
      </c>
      <c r="C26" s="8">
        <f>'pš propojení šachet'!M121</f>
        <v>55741.276000000005</v>
      </c>
      <c r="D26" s="8">
        <f>B26-C26</f>
        <v>3.9999999935389496E-3</v>
      </c>
      <c r="E26" s="9">
        <f>C26</f>
        <v>55741.276000000005</v>
      </c>
    </row>
    <row r="27" spans="1:9" ht="18.75">
      <c r="A27" s="12" t="s">
        <v>21</v>
      </c>
      <c r="B27" s="7">
        <f>'ž žlaby '!J120</f>
        <v>16071.72</v>
      </c>
      <c r="C27" s="8">
        <f>'ž žlaby '!N120</f>
        <v>16071.720000000001</v>
      </c>
      <c r="D27" s="8">
        <f>B27-C27</f>
        <v>0</v>
      </c>
      <c r="E27" s="9">
        <f>C27</f>
        <v>16071.720000000001</v>
      </c>
      <c r="F27" s="515"/>
    </row>
    <row r="28" spans="1:9" ht="18.75">
      <c r="A28" s="12" t="s">
        <v>22</v>
      </c>
      <c r="B28" s="7">
        <f>'prodloužení chodníku'!J120</f>
        <v>114902.68000000001</v>
      </c>
      <c r="C28" s="8">
        <f>'prodloužení chodníku'!N120+0.01</f>
        <v>81107.53</v>
      </c>
      <c r="D28" s="8">
        <f>B28-C28</f>
        <v>33795.150000000009</v>
      </c>
      <c r="E28" s="9">
        <f>C28</f>
        <v>81107.53</v>
      </c>
      <c r="F28" s="515"/>
    </row>
    <row r="29" spans="1:9" ht="18.75">
      <c r="B29" s="11">
        <f>SUM(B25:B28)</f>
        <v>217718.46000000002</v>
      </c>
      <c r="C29" s="11">
        <f>C25+C28+C26+C27+0.01</f>
        <v>183923.3199</v>
      </c>
      <c r="D29" s="11">
        <f>SUM(D25:D28)</f>
        <v>33795.150100000013</v>
      </c>
      <c r="E29" s="11">
        <f>E25+E28+E26+E27</f>
        <v>183923.30989999999</v>
      </c>
    </row>
    <row r="31" spans="1:9" ht="18.75">
      <c r="A31" s="522" t="s">
        <v>23</v>
      </c>
      <c r="B31" s="522"/>
      <c r="C31" s="520">
        <f>B4+B10+B15+B21</f>
        <v>4646070.63</v>
      </c>
      <c r="F31" s="515"/>
    </row>
    <row r="32" spans="1:9" ht="18.75">
      <c r="A32" s="522" t="s">
        <v>24</v>
      </c>
      <c r="B32" s="522"/>
      <c r="C32" s="9">
        <f>B29</f>
        <v>217718.46000000002</v>
      </c>
      <c r="F32" s="515"/>
    </row>
    <row r="33" spans="1:6" ht="18.75">
      <c r="A33" s="522" t="s">
        <v>25</v>
      </c>
      <c r="B33" s="522"/>
      <c r="C33" s="9">
        <v>152946.03</v>
      </c>
      <c r="D33" s="10"/>
      <c r="F33" s="515"/>
    </row>
    <row r="34" spans="1:6" ht="18.75">
      <c r="A34" s="522" t="s">
        <v>26</v>
      </c>
      <c r="B34" s="522"/>
      <c r="C34" s="519">
        <f>C31+C32-C33</f>
        <v>4710843.0599999996</v>
      </c>
      <c r="F34" s="515"/>
    </row>
    <row r="35" spans="1:6" ht="18.75">
      <c r="A35" s="525" t="s">
        <v>1284</v>
      </c>
      <c r="B35" s="526"/>
      <c r="C35" s="506">
        <f>G19+G20-687.13</f>
        <v>-27231.184999999994</v>
      </c>
      <c r="E35" s="515"/>
      <c r="F35" s="515"/>
    </row>
    <row r="36" spans="1:6" ht="18.75">
      <c r="A36" s="525" t="s">
        <v>1285</v>
      </c>
      <c r="B36" s="526"/>
      <c r="C36" s="506">
        <f>G14</f>
        <v>15530.400000000001</v>
      </c>
      <c r="D36" s="515"/>
      <c r="F36" s="516"/>
    </row>
    <row r="37" spans="1:6" ht="18.75">
      <c r="A37" s="525" t="s">
        <v>1287</v>
      </c>
      <c r="B37" s="526"/>
      <c r="C37" s="506">
        <f>-D29</f>
        <v>-33795.150100000013</v>
      </c>
      <c r="D37" s="515"/>
      <c r="E37" s="517" t="s">
        <v>1288</v>
      </c>
      <c r="F37" s="518">
        <f>'dlouhá Způsobilé'!S80+'dlouhá Způsobilé'!S87+'dlouhá Způsobilé'!S142+'Dlouhá nezpůsobilé'!S207+'Dlouhá nezpůsobilé'!AC172+'Dlouhá nezpůsobilé'!AC178+'Dlouhá nezpůsobilé'!Z393+'Dlouhá nezpůsobilé'!Z397-Rekapitulace!D29</f>
        <v>-151846.55009999999</v>
      </c>
    </row>
    <row r="38" spans="1:6" ht="18.75">
      <c r="A38" s="550" t="s">
        <v>1286</v>
      </c>
      <c r="B38" s="551"/>
      <c r="C38" s="521">
        <f>C34+C35+C36+C37</f>
        <v>4665347.1249000002</v>
      </c>
      <c r="D38" s="515"/>
      <c r="E38" s="517" t="s">
        <v>1289</v>
      </c>
      <c r="F38" s="518">
        <f>'dlouhá Způsobilé'!S5+'dlouhá Způsobilé'!S11+'dlouhá Způsobilé'!S17+'dlouhá Způsobilé'!S32+'dlouhá Způsobilé'!S90+'dlouhá Způsobilé'!S97+'dlouhá Způsobilé'!S100+'dlouhá Způsobilé'!S134+'dlouhá Způsobilé'!S139+'Dlouhá nezpůsobilé'!S207+'Dlouhá nezpůsobilé'!AC184+'Dlouhá nezpůsobilé'!AC190+'Dlouhá nezpůsobilé'!AC242+'Dlouhá nezpůsobilé'!AC253+'Dlouhá nezpůsobilé'!AC286+'Dlouhá nezpůsobilé'!AC290+'Dlouhá nezpůsobilé'!AC295+'Dlouhá nezpůsobilé'!AC298</f>
        <v>106350.61500000001</v>
      </c>
    </row>
    <row r="39" spans="1:6">
      <c r="A39" s="523" t="s">
        <v>27</v>
      </c>
      <c r="B39" s="523"/>
      <c r="C39" s="9">
        <f>C4+D4+E4+C10+D10+C15+D15+F15+C21+D21+E21+F21</f>
        <v>3722965.0638399995</v>
      </c>
      <c r="D39" s="515"/>
      <c r="E39" s="227" t="s">
        <v>1186</v>
      </c>
      <c r="F39" s="518">
        <f>F37+F38</f>
        <v>-45495.935099999988</v>
      </c>
    </row>
    <row r="40" spans="1:6" ht="18.75">
      <c r="A40" s="527" t="s">
        <v>28</v>
      </c>
      <c r="B40" s="527"/>
      <c r="C40" s="9">
        <f>C38*0.1</f>
        <v>466534.71249000006</v>
      </c>
    </row>
    <row r="41" spans="1:6" ht="19.5" customHeight="1">
      <c r="A41" s="522" t="s">
        <v>29</v>
      </c>
      <c r="B41" s="522"/>
      <c r="C41" s="9">
        <f>C38-C40</f>
        <v>4198812.4124100003</v>
      </c>
    </row>
    <row r="42" spans="1:6">
      <c r="A42" s="523" t="s">
        <v>30</v>
      </c>
      <c r="B42" s="523"/>
      <c r="C42" s="9">
        <f>C38-C39-C40</f>
        <v>475847.34857000061</v>
      </c>
      <c r="D42" s="10"/>
    </row>
    <row r="43" spans="1:6">
      <c r="A43" s="524"/>
      <c r="B43" s="524"/>
      <c r="C43" s="515"/>
    </row>
    <row r="44" spans="1:6">
      <c r="D44" s="515"/>
    </row>
    <row r="45" spans="1:6">
      <c r="D45" s="515"/>
    </row>
    <row r="46" spans="1:6">
      <c r="D46" s="515"/>
    </row>
  </sheetData>
  <mergeCells count="17">
    <mergeCell ref="A1:I1"/>
    <mergeCell ref="A6:I6"/>
    <mergeCell ref="A12:I12"/>
    <mergeCell ref="A17:I17"/>
    <mergeCell ref="A31:B31"/>
    <mergeCell ref="A32:B32"/>
    <mergeCell ref="A33:B33"/>
    <mergeCell ref="A34:B34"/>
    <mergeCell ref="A39:B39"/>
    <mergeCell ref="A40:B40"/>
    <mergeCell ref="A38:B38"/>
    <mergeCell ref="A37:B37"/>
    <mergeCell ref="A41:B41"/>
    <mergeCell ref="A42:B42"/>
    <mergeCell ref="A43:B43"/>
    <mergeCell ref="A35:B35"/>
    <mergeCell ref="A36:B36"/>
  </mergeCells>
  <pageMargins left="0.7" right="0.7" top="0.78749999999999998" bottom="0.78749999999999998" header="0.511811023622047" footer="0.511811023622047"/>
  <pageSetup paperSize="9" scale="97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S681"/>
  <sheetViews>
    <sheetView topLeftCell="A77" zoomScaleNormal="100" workbookViewId="0">
      <selection activeCell="S91" sqref="S91"/>
    </sheetView>
  </sheetViews>
  <sheetFormatPr defaultColWidth="3.125" defaultRowHeight="15.75"/>
  <cols>
    <col min="3" max="3" width="5.125" customWidth="1"/>
    <col min="4" max="4" width="8.625" customWidth="1"/>
    <col min="5" max="5" width="9.625" customWidth="1"/>
    <col min="6" max="6" width="56.625" customWidth="1"/>
    <col min="7" max="7" width="4" customWidth="1"/>
    <col min="8" max="8" width="9.125" customWidth="1"/>
    <col min="9" max="9" width="10.875" customWidth="1"/>
    <col min="10" max="10" width="14.5" customWidth="1"/>
    <col min="11" max="11" width="12.5" customWidth="1"/>
    <col min="12" max="12" width="9.5" customWidth="1"/>
    <col min="13" max="13" width="17.125" style="13" customWidth="1"/>
    <col min="14" max="14" width="8.5" customWidth="1"/>
    <col min="15" max="15" width="15.5" style="13" customWidth="1"/>
    <col min="16" max="16" width="8.375" customWidth="1"/>
    <col min="17" max="17" width="14.125" style="13" customWidth="1"/>
    <col min="18" max="18" width="8.375" customWidth="1"/>
    <col min="19" max="19" width="14.125" style="13" customWidth="1"/>
  </cols>
  <sheetData>
    <row r="3" spans="1:11">
      <c r="B3" s="14"/>
      <c r="C3" s="15"/>
      <c r="D3" s="15"/>
      <c r="E3" s="15"/>
      <c r="F3" s="15"/>
      <c r="G3" s="15"/>
      <c r="H3" s="15"/>
      <c r="I3" s="15"/>
      <c r="J3" s="15"/>
      <c r="K3" s="16"/>
    </row>
    <row r="4" spans="1:11" ht="18">
      <c r="B4" s="17"/>
      <c r="D4" s="18" t="s">
        <v>31</v>
      </c>
      <c r="K4" s="19"/>
    </row>
    <row r="5" spans="1:11">
      <c r="B5" s="17"/>
      <c r="K5" s="19"/>
    </row>
    <row r="6" spans="1:11">
      <c r="B6" s="17"/>
      <c r="D6" s="20" t="s">
        <v>32</v>
      </c>
      <c r="K6" s="19"/>
    </row>
    <row r="7" spans="1:11">
      <c r="B7" s="17"/>
      <c r="E7" s="532" t="str">
        <f>'[1]Rekapitulace stavby'!K6</f>
        <v>Liteň – rekonstrukce uličního profilu ul. Nádražní</v>
      </c>
      <c r="F7" s="532"/>
      <c r="G7" s="532"/>
      <c r="H7" s="532"/>
      <c r="K7" s="19"/>
    </row>
    <row r="8" spans="1:11">
      <c r="A8" s="21"/>
      <c r="B8" s="22"/>
      <c r="C8" s="21"/>
      <c r="D8" s="20" t="s">
        <v>33</v>
      </c>
      <c r="E8" s="21"/>
      <c r="F8" s="21"/>
      <c r="G8" s="21"/>
      <c r="H8" s="21"/>
      <c r="I8" s="21"/>
      <c r="J8" s="21"/>
      <c r="K8" s="23"/>
    </row>
    <row r="9" spans="1:11" ht="17.25" customHeight="1">
      <c r="A9" s="21"/>
      <c r="B9" s="22"/>
      <c r="C9" s="21"/>
      <c r="D9" s="21"/>
      <c r="E9" s="531" t="s">
        <v>34</v>
      </c>
      <c r="F9" s="531"/>
      <c r="G9" s="531"/>
      <c r="H9" s="531"/>
      <c r="I9" s="21"/>
      <c r="J9" s="21"/>
      <c r="K9" s="23"/>
    </row>
    <row r="10" spans="1:11">
      <c r="A10" s="21"/>
      <c r="B10" s="22"/>
      <c r="C10" s="21"/>
      <c r="D10" s="21"/>
      <c r="E10" s="21"/>
      <c r="F10" s="21"/>
      <c r="G10" s="21"/>
      <c r="H10" s="21"/>
      <c r="I10" s="21"/>
      <c r="J10" s="21"/>
      <c r="K10" s="23"/>
    </row>
    <row r="11" spans="1:11">
      <c r="A11" s="21"/>
      <c r="B11" s="22"/>
      <c r="C11" s="21"/>
      <c r="D11" s="20" t="s">
        <v>35</v>
      </c>
      <c r="E11" s="21"/>
      <c r="F11" s="24"/>
      <c r="G11" s="21"/>
      <c r="H11" s="21"/>
      <c r="I11" s="20" t="s">
        <v>36</v>
      </c>
      <c r="J11" s="24"/>
      <c r="K11" s="23"/>
    </row>
    <row r="12" spans="1:11">
      <c r="A12" s="21"/>
      <c r="B12" s="22"/>
      <c r="C12" s="21"/>
      <c r="D12" s="20" t="s">
        <v>37</v>
      </c>
      <c r="E12" s="21"/>
      <c r="F12" s="2" t="s">
        <v>38</v>
      </c>
      <c r="G12" s="21"/>
      <c r="H12" s="21"/>
      <c r="I12" s="20" t="s">
        <v>39</v>
      </c>
      <c r="J12" s="25" t="str">
        <f>'[1]Rekapitulace stavby'!AN8</f>
        <v>11. 8. 2023</v>
      </c>
      <c r="K12" s="23"/>
    </row>
    <row r="13" spans="1:11">
      <c r="A13" s="21"/>
      <c r="B13" s="22"/>
      <c r="C13" s="21"/>
      <c r="D13" s="21"/>
      <c r="E13" s="21"/>
      <c r="F13" s="21"/>
      <c r="G13" s="21"/>
      <c r="H13" s="21"/>
      <c r="I13" s="21"/>
      <c r="J13" s="21"/>
      <c r="K13" s="23"/>
    </row>
    <row r="14" spans="1:11">
      <c r="A14" s="21"/>
      <c r="B14" s="22"/>
      <c r="C14" s="21"/>
      <c r="D14" s="20" t="s">
        <v>40</v>
      </c>
      <c r="E14" s="21"/>
      <c r="F14" s="21"/>
      <c r="G14" s="21"/>
      <c r="H14" s="21"/>
      <c r="I14" s="20" t="s">
        <v>41</v>
      </c>
      <c r="J14" s="24"/>
      <c r="K14" s="23"/>
    </row>
    <row r="15" spans="1:11" ht="25.5">
      <c r="A15" s="21"/>
      <c r="B15" s="22"/>
      <c r="C15" s="21"/>
      <c r="D15" s="21"/>
      <c r="E15" s="2" t="s">
        <v>42</v>
      </c>
      <c r="F15" s="21"/>
      <c r="G15" s="21"/>
      <c r="H15" s="21"/>
      <c r="I15" s="20" t="s">
        <v>43</v>
      </c>
      <c r="J15" s="24"/>
      <c r="K15" s="23"/>
    </row>
    <row r="16" spans="1:11">
      <c r="A16" s="21"/>
      <c r="B16" s="22"/>
      <c r="C16" s="21"/>
      <c r="D16" s="21"/>
      <c r="E16" s="21"/>
      <c r="F16" s="21"/>
      <c r="G16" s="21"/>
      <c r="H16" s="21"/>
      <c r="I16" s="21"/>
      <c r="J16" s="21"/>
      <c r="K16" s="23"/>
    </row>
    <row r="17" spans="1:11">
      <c r="A17" s="21"/>
      <c r="B17" s="22"/>
      <c r="C17" s="21"/>
      <c r="D17" s="20" t="s">
        <v>44</v>
      </c>
      <c r="E17" s="21"/>
      <c r="F17" s="21"/>
      <c r="G17" s="21"/>
      <c r="H17" s="21"/>
      <c r="I17" s="20" t="s">
        <v>41</v>
      </c>
      <c r="J17" s="1">
        <v>25270206</v>
      </c>
      <c r="K17" s="23"/>
    </row>
    <row r="18" spans="1:11" ht="17.25" customHeight="1">
      <c r="A18" s="21"/>
      <c r="B18" s="22"/>
      <c r="C18" s="21"/>
      <c r="D18" s="21"/>
      <c r="E18" s="533" t="s">
        <v>45</v>
      </c>
      <c r="F18" s="533"/>
      <c r="G18" s="533"/>
      <c r="H18" s="533"/>
      <c r="I18" s="20" t="s">
        <v>43</v>
      </c>
      <c r="J18" s="3" t="s">
        <v>46</v>
      </c>
      <c r="K18" s="23"/>
    </row>
    <row r="19" spans="1:11">
      <c r="A19" s="21"/>
      <c r="B19" s="22"/>
      <c r="C19" s="21"/>
      <c r="D19" s="21"/>
      <c r="E19" s="21"/>
      <c r="F19" s="21"/>
      <c r="G19" s="21"/>
      <c r="H19" s="21"/>
      <c r="I19" s="21"/>
      <c r="J19" s="21"/>
      <c r="K19" s="23"/>
    </row>
    <row r="20" spans="1:11" ht="25.5">
      <c r="A20" s="21"/>
      <c r="B20" s="22"/>
      <c r="C20" s="21"/>
      <c r="D20" s="20" t="s">
        <v>47</v>
      </c>
      <c r="E20" s="21"/>
      <c r="F20" s="21"/>
      <c r="G20" s="21"/>
      <c r="H20" s="21"/>
      <c r="I20" s="20" t="s">
        <v>41</v>
      </c>
      <c r="J20" s="24"/>
      <c r="K20" s="23"/>
    </row>
    <row r="21" spans="1:11">
      <c r="A21" s="21"/>
      <c r="B21" s="22"/>
      <c r="C21" s="21"/>
      <c r="D21" s="21"/>
      <c r="E21" s="24" t="s">
        <v>48</v>
      </c>
      <c r="F21" s="21"/>
      <c r="G21" s="21"/>
      <c r="H21" s="21"/>
      <c r="I21" s="20" t="s">
        <v>43</v>
      </c>
      <c r="J21" s="24"/>
      <c r="K21" s="23"/>
    </row>
    <row r="22" spans="1:11">
      <c r="A22" s="21"/>
      <c r="B22" s="22"/>
      <c r="C22" s="21"/>
      <c r="D22" s="21"/>
      <c r="E22" s="21"/>
      <c r="F22" s="21"/>
      <c r="G22" s="21"/>
      <c r="H22" s="21"/>
      <c r="I22" s="21"/>
      <c r="J22" s="21"/>
      <c r="K22" s="23"/>
    </row>
    <row r="23" spans="1:11" ht="25.5">
      <c r="A23" s="21"/>
      <c r="B23" s="22"/>
      <c r="C23" s="21"/>
      <c r="D23" s="20" t="s">
        <v>49</v>
      </c>
      <c r="E23" s="21"/>
      <c r="F23" s="21"/>
      <c r="G23" s="21"/>
      <c r="H23" s="21"/>
      <c r="I23" s="20" t="s">
        <v>41</v>
      </c>
      <c r="J23" s="24" t="str">
        <f>IF('[1]Rekapitulace stavby'!AN19="","",'[1]Rekapitulace stavby'!AN19)</f>
        <v/>
      </c>
      <c r="K23" s="23"/>
    </row>
    <row r="24" spans="1:11">
      <c r="A24" s="21"/>
      <c r="B24" s="22"/>
      <c r="C24" s="21"/>
      <c r="D24" s="21"/>
      <c r="E24" s="24" t="str">
        <f>IF('[1]Rekapitulace stavby'!E20="","",'[1]Rekapitulace stavby'!E20)</f>
        <v/>
      </c>
      <c r="F24" s="21"/>
      <c r="G24" s="21"/>
      <c r="H24" s="21"/>
      <c r="I24" s="20" t="s">
        <v>43</v>
      </c>
      <c r="J24" s="24" t="str">
        <f>IF('[1]Rekapitulace stavby'!AN20="","",'[1]Rekapitulace stavby'!AN20)</f>
        <v/>
      </c>
      <c r="K24" s="23"/>
    </row>
    <row r="25" spans="1:11">
      <c r="A25" s="21"/>
      <c r="B25" s="22"/>
      <c r="C25" s="21"/>
      <c r="D25" s="21"/>
      <c r="E25" s="21"/>
      <c r="F25" s="21"/>
      <c r="G25" s="21"/>
      <c r="H25" s="21"/>
      <c r="I25" s="21"/>
      <c r="J25" s="21"/>
      <c r="K25" s="23"/>
    </row>
    <row r="26" spans="1:11" ht="25.5">
      <c r="A26" s="21"/>
      <c r="B26" s="22"/>
      <c r="C26" s="21"/>
      <c r="D26" s="20" t="s">
        <v>50</v>
      </c>
      <c r="E26" s="21"/>
      <c r="F26" s="21"/>
      <c r="G26" s="21"/>
      <c r="H26" s="21"/>
      <c r="I26" s="21"/>
      <c r="J26" s="21"/>
      <c r="K26" s="23"/>
    </row>
    <row r="27" spans="1:11" ht="79.5" customHeight="1">
      <c r="A27" s="21"/>
      <c r="B27" s="22"/>
      <c r="C27" s="21"/>
      <c r="D27" s="21"/>
      <c r="E27" s="534" t="s">
        <v>51</v>
      </c>
      <c r="F27" s="534"/>
      <c r="G27" s="534"/>
      <c r="H27" s="534"/>
      <c r="I27" s="21"/>
      <c r="J27" s="21"/>
      <c r="K27" s="23"/>
    </row>
    <row r="28" spans="1:11">
      <c r="A28" s="21"/>
      <c r="B28" s="22"/>
      <c r="C28" s="21"/>
      <c r="D28" s="21"/>
      <c r="E28" s="21"/>
      <c r="F28" s="21"/>
      <c r="G28" s="21"/>
      <c r="H28" s="21"/>
      <c r="I28" s="21"/>
      <c r="J28" s="21"/>
      <c r="K28" s="23"/>
    </row>
    <row r="29" spans="1:11">
      <c r="A29" s="21"/>
      <c r="B29" s="22"/>
      <c r="C29" s="21"/>
      <c r="D29" s="26"/>
      <c r="E29" s="26"/>
      <c r="F29" s="26"/>
      <c r="G29" s="26"/>
      <c r="H29" s="26"/>
      <c r="I29" s="26"/>
      <c r="J29" s="26"/>
      <c r="K29" s="27"/>
    </row>
    <row r="30" spans="1:11">
      <c r="A30" s="21"/>
      <c r="B30" s="22"/>
      <c r="C30" s="21"/>
      <c r="D30" s="28" t="s">
        <v>52</v>
      </c>
      <c r="E30" s="21"/>
      <c r="F30" s="21"/>
      <c r="G30" s="21"/>
      <c r="H30" s="21"/>
      <c r="I30" s="21"/>
      <c r="J30" s="29">
        <f>J39</f>
        <v>2653902.9599999995</v>
      </c>
      <c r="K30" s="23"/>
    </row>
    <row r="31" spans="1:11">
      <c r="A31" s="21"/>
      <c r="B31" s="22"/>
      <c r="C31" s="21"/>
      <c r="D31" s="26"/>
      <c r="E31" s="26"/>
      <c r="F31" s="26"/>
      <c r="G31" s="26"/>
      <c r="H31" s="26"/>
      <c r="I31" s="26"/>
      <c r="J31" s="26"/>
      <c r="K31" s="27"/>
    </row>
    <row r="32" spans="1:11">
      <c r="A32" s="21"/>
      <c r="B32" s="22"/>
      <c r="C32" s="21"/>
      <c r="D32" s="21"/>
      <c r="E32" s="21"/>
      <c r="F32" s="30" t="s">
        <v>53</v>
      </c>
      <c r="G32" s="21"/>
      <c r="H32" s="21"/>
      <c r="I32" s="30" t="s">
        <v>54</v>
      </c>
      <c r="J32" s="30" t="s">
        <v>55</v>
      </c>
      <c r="K32" s="23"/>
    </row>
    <row r="33" spans="1:11">
      <c r="A33" s="21"/>
      <c r="B33" s="22"/>
      <c r="C33" s="21"/>
      <c r="D33" s="31" t="s">
        <v>56</v>
      </c>
      <c r="E33" s="20" t="s">
        <v>57</v>
      </c>
      <c r="F33" s="32">
        <f>J30</f>
        <v>2653902.9599999995</v>
      </c>
      <c r="G33" s="21"/>
      <c r="H33" s="21"/>
      <c r="I33" s="33">
        <v>0.21</v>
      </c>
      <c r="J33" s="32">
        <v>557319.63</v>
      </c>
      <c r="K33" s="23"/>
    </row>
    <row r="34" spans="1:11">
      <c r="A34" s="21"/>
      <c r="B34" s="22"/>
      <c r="C34" s="21"/>
      <c r="D34" s="21"/>
      <c r="E34" s="20" t="s">
        <v>58</v>
      </c>
      <c r="F34" s="32">
        <v>0</v>
      </c>
      <c r="G34" s="21"/>
      <c r="H34" s="21"/>
      <c r="I34" s="33">
        <v>0.15</v>
      </c>
      <c r="J34" s="32">
        <v>0</v>
      </c>
      <c r="K34" s="23"/>
    </row>
    <row r="35" spans="1:11" ht="25.5">
      <c r="A35" s="21"/>
      <c r="B35" s="22"/>
      <c r="C35" s="21"/>
      <c r="D35" s="21"/>
      <c r="E35" s="20" t="s">
        <v>59</v>
      </c>
      <c r="F35" s="32" t="e">
        <f>ROUND((SUM(#REF!)),  2)</f>
        <v>#REF!</v>
      </c>
      <c r="G35" s="21"/>
      <c r="H35" s="21"/>
      <c r="I35" s="33">
        <v>0.21</v>
      </c>
      <c r="J35" s="32">
        <f>0</f>
        <v>0</v>
      </c>
      <c r="K35" s="23"/>
    </row>
    <row r="36" spans="1:11" ht="25.5">
      <c r="A36" s="21"/>
      <c r="B36" s="22"/>
      <c r="C36" s="21"/>
      <c r="D36" s="21"/>
      <c r="E36" s="20" t="s">
        <v>60</v>
      </c>
      <c r="F36" s="32" t="e">
        <f>ROUND((SUM(#REF!)),  2)</f>
        <v>#REF!</v>
      </c>
      <c r="G36" s="21"/>
      <c r="H36" s="21"/>
      <c r="I36" s="33">
        <v>0.15</v>
      </c>
      <c r="J36" s="32">
        <f>0</f>
        <v>0</v>
      </c>
      <c r="K36" s="23"/>
    </row>
    <row r="37" spans="1:11">
      <c r="A37" s="21"/>
      <c r="B37" s="22"/>
      <c r="C37" s="21"/>
      <c r="D37" s="21"/>
      <c r="E37" s="20" t="s">
        <v>61</v>
      </c>
      <c r="F37" s="32" t="e">
        <f>ROUND((SUM(#REF!)),  2)</f>
        <v>#REF!</v>
      </c>
      <c r="G37" s="21"/>
      <c r="H37" s="21"/>
      <c r="I37" s="33">
        <v>0</v>
      </c>
      <c r="J37" s="32">
        <f>0</f>
        <v>0</v>
      </c>
      <c r="K37" s="23"/>
    </row>
    <row r="38" spans="1:1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3"/>
    </row>
    <row r="39" spans="1:11">
      <c r="A39" s="21"/>
      <c r="B39" s="22"/>
      <c r="C39" s="34"/>
      <c r="D39" s="35" t="s">
        <v>62</v>
      </c>
      <c r="E39" s="36"/>
      <c r="F39" s="36"/>
      <c r="G39" s="37" t="s">
        <v>63</v>
      </c>
      <c r="H39" s="38" t="s">
        <v>64</v>
      </c>
      <c r="I39" s="36"/>
      <c r="J39" s="39">
        <f>J59</f>
        <v>2653902.9599999995</v>
      </c>
      <c r="K39" s="40"/>
    </row>
    <row r="40" spans="1:11">
      <c r="A40" s="21"/>
      <c r="B40" s="41"/>
      <c r="C40" s="42"/>
      <c r="D40" s="42"/>
      <c r="E40" s="42"/>
      <c r="F40" s="42"/>
      <c r="G40" s="42"/>
      <c r="H40" s="42"/>
      <c r="I40" s="42"/>
      <c r="J40" s="42"/>
      <c r="K40" s="43"/>
    </row>
    <row r="44" spans="1:11">
      <c r="A44" s="21"/>
      <c r="B44" s="44"/>
      <c r="C44" s="45"/>
      <c r="D44" s="45"/>
      <c r="E44" s="45"/>
      <c r="F44" s="45"/>
      <c r="G44" s="45"/>
      <c r="H44" s="45"/>
      <c r="I44" s="45"/>
      <c r="J44" s="45"/>
      <c r="K44" s="45"/>
    </row>
    <row r="45" spans="1:11" ht="18">
      <c r="A45" s="21"/>
      <c r="B45" s="22"/>
      <c r="C45" s="18" t="s">
        <v>65</v>
      </c>
      <c r="D45" s="21"/>
      <c r="E45" s="21"/>
      <c r="F45" s="21"/>
      <c r="G45" s="21"/>
      <c r="H45" s="21"/>
      <c r="I45" s="21"/>
      <c r="J45" s="21"/>
      <c r="K45" s="21"/>
    </row>
    <row r="46" spans="1:11">
      <c r="A46" s="21"/>
      <c r="B46" s="22"/>
      <c r="C46" s="21"/>
      <c r="D46" s="21"/>
      <c r="E46" s="21"/>
      <c r="F46" s="21"/>
      <c r="G46" s="21"/>
      <c r="H46" s="21"/>
      <c r="I46" s="21"/>
      <c r="J46" s="21"/>
      <c r="K46" s="21"/>
    </row>
    <row r="47" spans="1:11">
      <c r="A47" s="21"/>
      <c r="B47" s="22"/>
      <c r="C47" s="4" t="s">
        <v>32</v>
      </c>
      <c r="D47" s="21"/>
      <c r="E47" s="21"/>
      <c r="F47" s="21"/>
      <c r="G47" s="21"/>
      <c r="H47" s="21"/>
      <c r="I47" s="21"/>
      <c r="J47" s="21"/>
      <c r="K47" s="21"/>
    </row>
    <row r="48" spans="1:11">
      <c r="A48" s="21"/>
      <c r="B48" s="22"/>
      <c r="C48" s="21"/>
      <c r="D48" s="21"/>
      <c r="E48" s="532" t="str">
        <f>E7</f>
        <v>Liteň – rekonstrukce uličního profilu ul. Nádražní</v>
      </c>
      <c r="F48" s="532"/>
      <c r="G48" s="532"/>
      <c r="H48" s="532"/>
      <c r="I48" s="21"/>
      <c r="J48" s="21"/>
      <c r="K48" s="21"/>
    </row>
    <row r="49" spans="1:11">
      <c r="A49" s="21"/>
      <c r="B49" s="22"/>
      <c r="C49" s="4" t="s">
        <v>33</v>
      </c>
      <c r="D49" s="21"/>
      <c r="E49" s="21"/>
      <c r="F49" s="21"/>
      <c r="G49" s="21"/>
      <c r="H49" s="21"/>
      <c r="I49" s="21"/>
      <c r="J49" s="21"/>
      <c r="K49" s="21"/>
    </row>
    <row r="50" spans="1:11">
      <c r="A50" s="21"/>
      <c r="B50" s="22"/>
      <c r="C50" s="21"/>
      <c r="D50" s="21"/>
      <c r="E50" s="531" t="str">
        <f>E9</f>
        <v>SO101 - Severní chodník (způsobilé výdaje)</v>
      </c>
      <c r="F50" s="531"/>
      <c r="G50" s="531"/>
      <c r="H50" s="531"/>
      <c r="I50" s="21"/>
      <c r="J50" s="21"/>
      <c r="K50" s="21"/>
    </row>
    <row r="51" spans="1:11">
      <c r="A51" s="21"/>
      <c r="B51" s="22"/>
      <c r="C51" s="21"/>
      <c r="D51" s="21"/>
      <c r="E51" s="21"/>
      <c r="F51" s="21"/>
      <c r="G51" s="21"/>
      <c r="H51" s="21"/>
      <c r="I51" s="21"/>
      <c r="J51" s="21"/>
      <c r="K51" s="21"/>
    </row>
    <row r="52" spans="1:11">
      <c r="A52" s="21"/>
      <c r="B52" s="22"/>
      <c r="C52" s="4" t="s">
        <v>37</v>
      </c>
      <c r="D52" s="21"/>
      <c r="E52" s="21"/>
      <c r="F52" s="24" t="str">
        <f>F12</f>
        <v>k.ú. Liteň (685267), ulice Nádražní</v>
      </c>
      <c r="G52" s="21"/>
      <c r="H52" s="21"/>
      <c r="I52" s="20" t="s">
        <v>39</v>
      </c>
      <c r="J52" s="25" t="str">
        <f>IF(J12="","",J12)</f>
        <v>11. 8. 2023</v>
      </c>
      <c r="K52" s="21"/>
    </row>
    <row r="53" spans="1:11">
      <c r="A53" s="21"/>
      <c r="B53" s="22"/>
      <c r="C53" s="21"/>
      <c r="D53" s="21"/>
      <c r="E53" s="21"/>
      <c r="F53" s="21"/>
      <c r="G53" s="21"/>
      <c r="H53" s="21"/>
      <c r="I53" s="21"/>
      <c r="J53" s="21"/>
      <c r="K53" s="21"/>
    </row>
    <row r="54" spans="1:11">
      <c r="A54" s="21"/>
      <c r="B54" s="22"/>
      <c r="C54" s="4" t="s">
        <v>40</v>
      </c>
      <c r="D54" s="21"/>
      <c r="E54" s="21"/>
      <c r="F54" s="24" t="str">
        <f>E15</f>
        <v>Městys Liteň</v>
      </c>
      <c r="G54" s="21"/>
      <c r="H54" s="21"/>
      <c r="I54" s="20" t="s">
        <v>47</v>
      </c>
      <c r="J54" s="24" t="str">
        <f>E21</f>
        <v>Ing. Zdenek Tesař</v>
      </c>
      <c r="K54" s="21"/>
    </row>
    <row r="55" spans="1:11">
      <c r="A55" s="21"/>
      <c r="B55" s="22"/>
      <c r="C55" s="4" t="s">
        <v>44</v>
      </c>
      <c r="D55" s="21"/>
      <c r="E55" s="21"/>
      <c r="F55" s="24" t="str">
        <f>IF(E18="","",E18)</f>
        <v xml:space="preserve">GamaServis s.r.o. </v>
      </c>
      <c r="G55" s="21"/>
      <c r="H55" s="21"/>
      <c r="I55" s="20" t="s">
        <v>49</v>
      </c>
      <c r="J55" s="24" t="str">
        <f>E24</f>
        <v/>
      </c>
      <c r="K55" s="21"/>
    </row>
    <row r="56" spans="1:11">
      <c r="A56" s="21"/>
      <c r="B56" s="22"/>
      <c r="C56" s="21"/>
      <c r="D56" s="21"/>
      <c r="E56" s="21"/>
      <c r="F56" s="21"/>
      <c r="G56" s="21"/>
      <c r="H56" s="21"/>
      <c r="I56" s="21"/>
      <c r="J56" s="21"/>
      <c r="K56" s="21"/>
    </row>
    <row r="57" spans="1:11">
      <c r="A57" s="21"/>
      <c r="B57" s="22"/>
      <c r="C57" s="46" t="s">
        <v>66</v>
      </c>
      <c r="D57" s="34"/>
      <c r="E57" s="34"/>
      <c r="F57" s="34"/>
      <c r="G57" s="34"/>
      <c r="H57" s="34"/>
      <c r="I57" s="34"/>
      <c r="J57" s="47" t="s">
        <v>67</v>
      </c>
      <c r="K57" s="34"/>
    </row>
    <row r="58" spans="1:11">
      <c r="A58" s="21"/>
      <c r="B58" s="22"/>
      <c r="C58" s="21"/>
      <c r="D58" s="21"/>
      <c r="E58" s="21"/>
      <c r="F58" s="21"/>
      <c r="G58" s="21"/>
      <c r="H58" s="21"/>
      <c r="I58" s="21"/>
      <c r="J58" s="21"/>
      <c r="K58" s="21"/>
    </row>
    <row r="59" spans="1:11">
      <c r="A59" s="21"/>
      <c r="B59" s="22"/>
      <c r="C59" s="48" t="s">
        <v>68</v>
      </c>
      <c r="D59" s="21"/>
      <c r="E59" s="21"/>
      <c r="F59" s="21"/>
      <c r="G59" s="21"/>
      <c r="H59" s="21"/>
      <c r="I59" s="21"/>
      <c r="J59" s="29">
        <f>J60+J67+J69</f>
        <v>2653902.9599999995</v>
      </c>
      <c r="K59" s="21"/>
    </row>
    <row r="60" spans="1:11">
      <c r="A60" s="49"/>
      <c r="B60" s="50"/>
      <c r="C60" s="49"/>
      <c r="D60" s="51" t="s">
        <v>69</v>
      </c>
      <c r="E60" s="52"/>
      <c r="F60" s="52"/>
      <c r="G60" s="52"/>
      <c r="H60" s="52"/>
      <c r="I60" s="52"/>
      <c r="J60" s="53">
        <f>SUM(J61:J66)</f>
        <v>2585823.3199999998</v>
      </c>
      <c r="K60" s="49"/>
    </row>
    <row r="61" spans="1:11">
      <c r="A61" s="54"/>
      <c r="B61" s="55"/>
      <c r="C61" s="54"/>
      <c r="D61" s="56" t="s">
        <v>70</v>
      </c>
      <c r="E61" s="57"/>
      <c r="F61" s="57"/>
      <c r="G61" s="57"/>
      <c r="H61" s="57"/>
      <c r="I61" s="57"/>
      <c r="J61" s="58">
        <f>J92</f>
        <v>402039.94999999995</v>
      </c>
      <c r="K61" s="54"/>
    </row>
    <row r="62" spans="1:11">
      <c r="A62" s="54"/>
      <c r="B62" s="55"/>
      <c r="C62" s="54"/>
      <c r="D62" s="56" t="s">
        <v>71</v>
      </c>
      <c r="E62" s="57"/>
      <c r="F62" s="57"/>
      <c r="G62" s="57"/>
      <c r="H62" s="57"/>
      <c r="I62" s="57"/>
      <c r="J62" s="58">
        <f>J254</f>
        <v>1428447.2599999998</v>
      </c>
      <c r="K62" s="54"/>
    </row>
    <row r="63" spans="1:11">
      <c r="A63" s="54"/>
      <c r="B63" s="55"/>
      <c r="C63" s="54"/>
      <c r="D63" s="56" t="s">
        <v>72</v>
      </c>
      <c r="E63" s="57"/>
      <c r="F63" s="57"/>
      <c r="G63" s="57"/>
      <c r="H63" s="57"/>
      <c r="I63" s="57"/>
      <c r="J63" s="58">
        <f>J437</f>
        <v>15700</v>
      </c>
      <c r="K63" s="54"/>
    </row>
    <row r="64" spans="1:11">
      <c r="A64" s="54"/>
      <c r="B64" s="55"/>
      <c r="C64" s="54"/>
      <c r="D64" s="56" t="s">
        <v>73</v>
      </c>
      <c r="E64" s="57"/>
      <c r="F64" s="57"/>
      <c r="G64" s="57"/>
      <c r="H64" s="57"/>
      <c r="I64" s="57"/>
      <c r="J64" s="58">
        <f>J450</f>
        <v>458131.86</v>
      </c>
      <c r="K64" s="54"/>
    </row>
    <row r="65" spans="1:11">
      <c r="A65" s="54"/>
      <c r="B65" s="55"/>
      <c r="C65" s="54"/>
      <c r="D65" s="56" t="s">
        <v>74</v>
      </c>
      <c r="E65" s="57"/>
      <c r="F65" s="57"/>
      <c r="G65" s="57"/>
      <c r="H65" s="57"/>
      <c r="I65" s="57"/>
      <c r="J65" s="58">
        <f>J615</f>
        <v>195499.84</v>
      </c>
      <c r="K65" s="54"/>
    </row>
    <row r="66" spans="1:11">
      <c r="A66" s="54"/>
      <c r="B66" s="55"/>
      <c r="C66" s="54"/>
      <c r="D66" s="56" t="s">
        <v>75</v>
      </c>
      <c r="E66" s="57"/>
      <c r="F66" s="57"/>
      <c r="G66" s="57"/>
      <c r="H66" s="57"/>
      <c r="I66" s="57"/>
      <c r="J66" s="58">
        <f>J646</f>
        <v>86004.41</v>
      </c>
      <c r="K66" s="54"/>
    </row>
    <row r="67" spans="1:11">
      <c r="A67" s="49"/>
      <c r="B67" s="50"/>
      <c r="C67" s="49"/>
      <c r="D67" s="51" t="s">
        <v>76</v>
      </c>
      <c r="E67" s="52"/>
      <c r="F67" s="52"/>
      <c r="G67" s="52"/>
      <c r="H67" s="52"/>
      <c r="I67" s="52"/>
      <c r="J67" s="53">
        <f>J68</f>
        <v>6532.3600000000006</v>
      </c>
      <c r="K67" s="49"/>
    </row>
    <row r="68" spans="1:11">
      <c r="A68" s="54"/>
      <c r="B68" s="55"/>
      <c r="C68" s="54"/>
      <c r="D68" s="56" t="s">
        <v>77</v>
      </c>
      <c r="E68" s="57"/>
      <c r="F68" s="57"/>
      <c r="G68" s="57"/>
      <c r="H68" s="57"/>
      <c r="I68" s="57"/>
      <c r="J68" s="58">
        <f>J654</f>
        <v>6532.3600000000006</v>
      </c>
      <c r="K68" s="54"/>
    </row>
    <row r="69" spans="1:11">
      <c r="A69" s="49"/>
      <c r="B69" s="50"/>
      <c r="C69" s="49"/>
      <c r="D69" s="51" t="s">
        <v>78</v>
      </c>
      <c r="E69" s="52"/>
      <c r="F69" s="52"/>
      <c r="G69" s="52"/>
      <c r="H69" s="52"/>
      <c r="I69" s="52"/>
      <c r="J69" s="53">
        <f>J70</f>
        <v>61547.28</v>
      </c>
      <c r="K69" s="49"/>
    </row>
    <row r="70" spans="1:11">
      <c r="A70" s="54"/>
      <c r="B70" s="55"/>
      <c r="C70" s="54"/>
      <c r="D70" s="56" t="s">
        <v>79</v>
      </c>
      <c r="E70" s="57"/>
      <c r="F70" s="57"/>
      <c r="G70" s="57"/>
      <c r="H70" s="57"/>
      <c r="I70" s="57"/>
      <c r="J70" s="58">
        <f>J668</f>
        <v>61547.28</v>
      </c>
      <c r="K70" s="54"/>
    </row>
    <row r="71" spans="1:11">
      <c r="A71" s="21"/>
      <c r="B71" s="22"/>
      <c r="C71" s="21"/>
      <c r="D71" s="21"/>
      <c r="E71" s="21"/>
      <c r="F71" s="21"/>
      <c r="G71" s="21"/>
      <c r="H71" s="21"/>
      <c r="I71" s="21"/>
      <c r="J71" s="21"/>
      <c r="K71" s="21"/>
    </row>
    <row r="72" spans="1:11">
      <c r="A72" s="21"/>
      <c r="B72" s="41"/>
      <c r="C72" s="42"/>
      <c r="D72" s="42"/>
      <c r="E72" s="42"/>
      <c r="F72" s="42"/>
      <c r="G72" s="42"/>
      <c r="H72" s="42"/>
      <c r="I72" s="42"/>
      <c r="J72" s="42"/>
      <c r="K72" s="42"/>
    </row>
    <row r="76" spans="1:11">
      <c r="A76" s="21"/>
      <c r="B76" s="44"/>
      <c r="C76" s="45"/>
      <c r="D76" s="45"/>
      <c r="E76" s="45"/>
      <c r="F76" s="45"/>
      <c r="G76" s="45"/>
      <c r="H76" s="45"/>
      <c r="I76" s="45"/>
      <c r="J76" s="45"/>
      <c r="K76" s="45"/>
    </row>
    <row r="77" spans="1:11" ht="18">
      <c r="A77" s="21"/>
      <c r="B77" s="22"/>
      <c r="C77" s="18" t="s">
        <v>80</v>
      </c>
      <c r="D77" s="21"/>
      <c r="E77" s="21"/>
      <c r="F77" s="21"/>
      <c r="G77" s="21"/>
      <c r="H77" s="21"/>
      <c r="I77" s="21"/>
      <c r="J77" s="21"/>
      <c r="K77" s="21"/>
    </row>
    <row r="78" spans="1:11">
      <c r="A78" s="21"/>
      <c r="B78" s="22"/>
      <c r="C78" s="21"/>
      <c r="D78" s="21"/>
      <c r="E78" s="21"/>
      <c r="F78" s="21"/>
      <c r="G78" s="21"/>
      <c r="H78" s="21"/>
      <c r="I78" s="21"/>
      <c r="J78" s="21"/>
      <c r="K78" s="21"/>
    </row>
    <row r="79" spans="1:11">
      <c r="A79" s="21"/>
      <c r="B79" s="22"/>
      <c r="C79" s="4" t="s">
        <v>32</v>
      </c>
      <c r="D79" s="21"/>
      <c r="E79" s="21"/>
      <c r="F79" s="21"/>
      <c r="G79" s="21"/>
      <c r="H79" s="21"/>
      <c r="I79" s="21"/>
      <c r="J79" s="21"/>
      <c r="K79" s="21"/>
    </row>
    <row r="80" spans="1:11">
      <c r="A80" s="21"/>
      <c r="B80" s="22"/>
      <c r="C80" s="21"/>
      <c r="D80" s="21"/>
      <c r="E80" s="532" t="str">
        <f>E7</f>
        <v>Liteň – rekonstrukce uličního profilu ul. Nádražní</v>
      </c>
      <c r="F80" s="532"/>
      <c r="G80" s="532"/>
      <c r="H80" s="532"/>
      <c r="I80" s="21"/>
      <c r="J80" s="21"/>
      <c r="K80" s="21"/>
    </row>
    <row r="81" spans="1:19">
      <c r="A81" s="21"/>
      <c r="B81" s="22"/>
      <c r="C81" s="4" t="s">
        <v>33</v>
      </c>
      <c r="D81" s="21"/>
      <c r="E81" s="21"/>
      <c r="F81" s="21"/>
      <c r="G81" s="21"/>
      <c r="H81" s="21"/>
      <c r="I81" s="21"/>
      <c r="J81" s="21"/>
      <c r="K81" s="21"/>
    </row>
    <row r="82" spans="1:19">
      <c r="A82" s="21"/>
      <c r="B82" s="22"/>
      <c r="C82" s="21"/>
      <c r="D82" s="21"/>
      <c r="E82" s="531" t="str">
        <f>E9</f>
        <v>SO101 - Severní chodník (způsobilé výdaje)</v>
      </c>
      <c r="F82" s="531"/>
      <c r="G82" s="531"/>
      <c r="H82" s="531"/>
      <c r="I82" s="21"/>
      <c r="J82" s="21"/>
      <c r="K82" s="21"/>
    </row>
    <row r="83" spans="1:19">
      <c r="A83" s="21"/>
      <c r="B83" s="22"/>
      <c r="C83" s="21"/>
      <c r="D83" s="21"/>
      <c r="E83" s="21"/>
      <c r="F83" s="21"/>
      <c r="G83" s="21"/>
      <c r="H83" s="21"/>
      <c r="I83" s="21"/>
      <c r="J83" s="21"/>
      <c r="K83" s="21"/>
    </row>
    <row r="84" spans="1:19">
      <c r="A84" s="21"/>
      <c r="B84" s="22"/>
      <c r="C84" s="4" t="s">
        <v>37</v>
      </c>
      <c r="D84" s="21"/>
      <c r="E84" s="21"/>
      <c r="F84" s="24" t="str">
        <f>F12</f>
        <v>k.ú. Liteň (685267), ulice Nádražní</v>
      </c>
      <c r="G84" s="21"/>
      <c r="H84" s="21"/>
      <c r="I84" s="20" t="s">
        <v>39</v>
      </c>
      <c r="J84" s="25" t="str">
        <f>IF(J12="","",J12)</f>
        <v>11. 8. 2023</v>
      </c>
      <c r="K84" s="21"/>
    </row>
    <row r="85" spans="1:19">
      <c r="A85" s="21"/>
      <c r="B85" s="22"/>
      <c r="C85" s="21"/>
      <c r="D85" s="21"/>
      <c r="E85" s="21"/>
      <c r="F85" s="21"/>
      <c r="G85" s="21"/>
      <c r="H85" s="21"/>
      <c r="I85" s="21"/>
      <c r="J85" s="21"/>
      <c r="K85" s="21"/>
    </row>
    <row r="86" spans="1:19">
      <c r="A86" s="21"/>
      <c r="B86" s="22"/>
      <c r="C86" s="59" t="s">
        <v>40</v>
      </c>
      <c r="D86" s="60"/>
      <c r="E86" s="60"/>
      <c r="F86" s="61" t="str">
        <f>E15</f>
        <v>Městys Liteň</v>
      </c>
      <c r="G86" s="60"/>
      <c r="H86" s="60"/>
      <c r="I86" s="62" t="s">
        <v>47</v>
      </c>
      <c r="J86" s="61" t="str">
        <f>E21</f>
        <v>Ing. Zdenek Tesař</v>
      </c>
      <c r="K86" s="60"/>
      <c r="L86" s="63"/>
      <c r="M86" s="64"/>
      <c r="N86" s="63"/>
      <c r="O86" s="64"/>
      <c r="P86" s="63"/>
      <c r="Q86" s="64"/>
      <c r="R86" s="63"/>
      <c r="S86" s="64"/>
    </row>
    <row r="87" spans="1:19">
      <c r="A87" s="21"/>
      <c r="B87" s="22"/>
      <c r="C87" s="59" t="s">
        <v>44</v>
      </c>
      <c r="D87" s="60"/>
      <c r="E87" s="60"/>
      <c r="F87" s="61" t="str">
        <f>IF(E18="","",E18)</f>
        <v xml:space="preserve">GamaServis s.r.o. </v>
      </c>
      <c r="G87" s="60"/>
      <c r="H87" s="60"/>
      <c r="I87" s="62" t="s">
        <v>49</v>
      </c>
      <c r="J87" s="61" t="str">
        <f>E24</f>
        <v/>
      </c>
      <c r="K87" s="60"/>
      <c r="L87" s="63"/>
      <c r="M87" s="64"/>
      <c r="N87" s="63"/>
      <c r="O87" s="64"/>
      <c r="P87" s="63"/>
      <c r="Q87" s="64"/>
      <c r="R87" s="63"/>
      <c r="S87" s="64"/>
    </row>
    <row r="88" spans="1:19">
      <c r="A88" s="21"/>
      <c r="B88" s="22"/>
      <c r="C88" s="60"/>
      <c r="D88" s="60"/>
      <c r="E88" s="60"/>
      <c r="F88" s="60"/>
      <c r="G88" s="60"/>
      <c r="H88" s="60"/>
      <c r="I88" s="60"/>
      <c r="J88" s="60"/>
      <c r="K88" s="60"/>
      <c r="L88" s="530">
        <v>45717</v>
      </c>
      <c r="M88" s="530"/>
      <c r="N88" s="530">
        <v>45748</v>
      </c>
      <c r="O88" s="530"/>
      <c r="P88" s="530">
        <v>45778</v>
      </c>
      <c r="Q88" s="530"/>
      <c r="R88" s="530">
        <v>45809</v>
      </c>
      <c r="S88" s="530"/>
    </row>
    <row r="89" spans="1:19" ht="28.5">
      <c r="A89" s="65"/>
      <c r="B89" s="66"/>
      <c r="C89" s="67" t="s">
        <v>81</v>
      </c>
      <c r="D89" s="68" t="s">
        <v>82</v>
      </c>
      <c r="E89" s="68" t="s">
        <v>83</v>
      </c>
      <c r="F89" s="68" t="s">
        <v>84</v>
      </c>
      <c r="G89" s="68" t="s">
        <v>85</v>
      </c>
      <c r="H89" s="68" t="s">
        <v>86</v>
      </c>
      <c r="I89" s="68" t="s">
        <v>87</v>
      </c>
      <c r="J89" s="68" t="s">
        <v>67</v>
      </c>
      <c r="K89" s="69" t="s">
        <v>88</v>
      </c>
      <c r="L89" s="70" t="s">
        <v>89</v>
      </c>
      <c r="M89" s="71" t="s">
        <v>90</v>
      </c>
      <c r="N89" s="70" t="s">
        <v>89</v>
      </c>
      <c r="O89" s="71" t="s">
        <v>90</v>
      </c>
      <c r="P89" s="70" t="s">
        <v>89</v>
      </c>
      <c r="Q89" s="71" t="s">
        <v>90</v>
      </c>
      <c r="R89" s="70" t="s">
        <v>89</v>
      </c>
      <c r="S89" s="71" t="s">
        <v>90</v>
      </c>
    </row>
    <row r="90" spans="1:19">
      <c r="A90" s="21"/>
      <c r="B90" s="22"/>
      <c r="C90" s="72" t="s">
        <v>91</v>
      </c>
      <c r="D90" s="60"/>
      <c r="E90" s="60"/>
      <c r="F90" s="60"/>
      <c r="G90" s="60"/>
      <c r="H90" s="60"/>
      <c r="I90" s="60"/>
      <c r="J90" s="73">
        <f>J667</f>
        <v>61547.28</v>
      </c>
      <c r="K90" s="60"/>
      <c r="L90" s="63"/>
      <c r="M90" s="74">
        <f>M91+M653+M667</f>
        <v>895009.75656000001</v>
      </c>
      <c r="N90" s="63"/>
      <c r="O90" s="74">
        <f>O91+O653+O667</f>
        <v>783641.38199999998</v>
      </c>
      <c r="P90" s="63"/>
      <c r="Q90" s="74">
        <f>Q91+Q653+Q667</f>
        <v>216436.44</v>
      </c>
      <c r="R90" s="63"/>
      <c r="S90" s="74">
        <f>S91+S653+S667-22806.15</f>
        <v>598980.6</v>
      </c>
    </row>
    <row r="91" spans="1:19">
      <c r="A91" s="75"/>
      <c r="B91" s="76"/>
      <c r="C91" s="77"/>
      <c r="D91" s="78" t="s">
        <v>92</v>
      </c>
      <c r="E91" s="78" t="s">
        <v>9</v>
      </c>
      <c r="F91" s="78" t="s">
        <v>93</v>
      </c>
      <c r="G91" s="77"/>
      <c r="H91" s="77"/>
      <c r="I91" s="79"/>
      <c r="J91" s="80">
        <f>J92+J254+J437+J450+J615+J646</f>
        <v>2585823.3199999998</v>
      </c>
      <c r="K91" s="77"/>
      <c r="L91" s="63"/>
      <c r="M91" s="81">
        <f>M92+M254+M437+M450+M615+M646</f>
        <v>895009.75656000001</v>
      </c>
      <c r="N91" s="63"/>
      <c r="O91" s="81">
        <f>O92+O254+O437+O450+O615+O646</f>
        <v>777109.02</v>
      </c>
      <c r="P91" s="63"/>
      <c r="Q91" s="81">
        <f>Q92+Q254+Q437+Q450+Q615+Q646</f>
        <v>216436.44</v>
      </c>
      <c r="R91" s="63"/>
      <c r="S91" s="81">
        <f>S92+S254+S437+S450+S615+S646</f>
        <v>621786.75</v>
      </c>
    </row>
    <row r="92" spans="1:19">
      <c r="A92" s="75"/>
      <c r="B92" s="76"/>
      <c r="C92" s="77"/>
      <c r="D92" s="78" t="s">
        <v>92</v>
      </c>
      <c r="E92" s="78" t="s">
        <v>94</v>
      </c>
      <c r="F92" s="78" t="s">
        <v>95</v>
      </c>
      <c r="G92" s="77"/>
      <c r="H92" s="77"/>
      <c r="I92" s="79"/>
      <c r="J92" s="80">
        <f>SUM(J93:J253)</f>
        <v>402039.94999999995</v>
      </c>
      <c r="K92" s="77"/>
      <c r="L92" s="63"/>
      <c r="M92" s="81">
        <f>SUM(M93:M253)</f>
        <v>346539.35000000003</v>
      </c>
      <c r="N92" s="63"/>
      <c r="O92" s="81">
        <f>SUM(O93:O253)</f>
        <v>23040</v>
      </c>
      <c r="P92" s="63"/>
      <c r="Q92" s="81">
        <f>SUM(Q93:Q253)</f>
        <v>0</v>
      </c>
      <c r="R92" s="63"/>
      <c r="S92" s="81">
        <f>SUM(S93:S253)</f>
        <v>11194.550000000001</v>
      </c>
    </row>
    <row r="93" spans="1:19" s="94" customFormat="1" ht="28.5">
      <c r="A93" s="82"/>
      <c r="B93" s="83"/>
      <c r="C93" s="84" t="s">
        <v>94</v>
      </c>
      <c r="D93" s="85" t="s">
        <v>96</v>
      </c>
      <c r="E93" s="86" t="s">
        <v>97</v>
      </c>
      <c r="F93" s="87" t="s">
        <v>98</v>
      </c>
      <c r="G93" s="85" t="s">
        <v>99</v>
      </c>
      <c r="H93" s="88">
        <v>2</v>
      </c>
      <c r="I93" s="89">
        <v>492</v>
      </c>
      <c r="J93" s="90">
        <f>ROUND(I93*H93,2)</f>
        <v>984</v>
      </c>
      <c r="K93" s="87" t="s">
        <v>100</v>
      </c>
      <c r="L93" s="91"/>
      <c r="M93" s="92">
        <f>L93*I93</f>
        <v>0</v>
      </c>
      <c r="N93" s="93"/>
      <c r="O93" s="92">
        <f>N93*I93</f>
        <v>0</v>
      </c>
      <c r="P93" s="93"/>
      <c r="Q93" s="92">
        <f>P93*I93</f>
        <v>0</v>
      </c>
      <c r="R93" s="93"/>
      <c r="S93" s="92">
        <f>R93*I93</f>
        <v>0</v>
      </c>
    </row>
    <row r="94" spans="1:19" ht="28.5">
      <c r="A94" s="21"/>
      <c r="B94" s="22"/>
      <c r="C94" s="60"/>
      <c r="D94" s="62" t="s">
        <v>101</v>
      </c>
      <c r="E94" s="60"/>
      <c r="F94" s="95" t="s">
        <v>102</v>
      </c>
      <c r="G94" s="60"/>
      <c r="H94" s="60"/>
      <c r="I94" s="96"/>
      <c r="J94" s="60"/>
      <c r="K94" s="60"/>
      <c r="L94" s="63"/>
      <c r="M94" s="64"/>
      <c r="N94" s="63"/>
      <c r="O94" s="64"/>
      <c r="P94" s="63"/>
      <c r="Q94" s="64"/>
      <c r="R94" s="63"/>
      <c r="S94" s="64"/>
    </row>
    <row r="95" spans="1:19" ht="28.5">
      <c r="A95" s="21"/>
      <c r="B95" s="22"/>
      <c r="C95" s="60"/>
      <c r="D95" s="97" t="s">
        <v>103</v>
      </c>
      <c r="E95" s="60"/>
      <c r="F95" s="98" t="s">
        <v>104</v>
      </c>
      <c r="G95" s="60"/>
      <c r="H95" s="60"/>
      <c r="I95" s="96"/>
      <c r="J95" s="60"/>
      <c r="K95" s="60"/>
      <c r="L95" s="63"/>
      <c r="M95" s="64"/>
      <c r="N95" s="63"/>
      <c r="O95" s="64"/>
      <c r="P95" s="63"/>
      <c r="Q95" s="64"/>
      <c r="R95" s="63"/>
      <c r="S95" s="64"/>
    </row>
    <row r="96" spans="1:19" ht="28.5">
      <c r="A96" s="21"/>
      <c r="B96" s="22"/>
      <c r="C96" s="60"/>
      <c r="D96" s="62" t="s">
        <v>105</v>
      </c>
      <c r="E96" s="60"/>
      <c r="F96" s="99" t="s">
        <v>106</v>
      </c>
      <c r="G96" s="60"/>
      <c r="H96" s="60"/>
      <c r="I96" s="96"/>
      <c r="J96" s="60"/>
      <c r="K96" s="60"/>
      <c r="L96" s="63"/>
      <c r="M96" s="64"/>
      <c r="N96" s="63"/>
      <c r="O96" s="64"/>
      <c r="P96" s="63"/>
      <c r="Q96" s="64"/>
      <c r="R96" s="63"/>
      <c r="S96" s="64"/>
    </row>
    <row r="97" spans="1:19">
      <c r="A97" s="100"/>
      <c r="B97" s="101"/>
      <c r="C97" s="102"/>
      <c r="D97" s="62" t="s">
        <v>107</v>
      </c>
      <c r="E97" s="103"/>
      <c r="F97" s="104" t="s">
        <v>108</v>
      </c>
      <c r="G97" s="102"/>
      <c r="H97" s="103"/>
      <c r="I97" s="105"/>
      <c r="J97" s="102"/>
      <c r="K97" s="102"/>
      <c r="L97" s="63"/>
      <c r="M97" s="64"/>
      <c r="N97" s="63"/>
      <c r="O97" s="64"/>
      <c r="P97" s="63"/>
      <c r="Q97" s="64"/>
      <c r="R97" s="63"/>
      <c r="S97" s="64"/>
    </row>
    <row r="98" spans="1:19">
      <c r="A98" s="106"/>
      <c r="B98" s="107"/>
      <c r="C98" s="108"/>
      <c r="D98" s="62" t="s">
        <v>107</v>
      </c>
      <c r="E98" s="109"/>
      <c r="F98" s="110" t="s">
        <v>109</v>
      </c>
      <c r="G98" s="108"/>
      <c r="H98" s="111">
        <v>2</v>
      </c>
      <c r="I98" s="112"/>
      <c r="J98" s="108"/>
      <c r="K98" s="108"/>
      <c r="L98" s="63"/>
      <c r="M98" s="64"/>
      <c r="N98" s="63"/>
      <c r="O98" s="64"/>
      <c r="P98" s="63"/>
      <c r="Q98" s="64"/>
      <c r="R98" s="63"/>
      <c r="S98" s="64"/>
    </row>
    <row r="99" spans="1:19" s="94" customFormat="1" ht="28.5">
      <c r="A99" s="82"/>
      <c r="B99" s="83"/>
      <c r="C99" s="84" t="s">
        <v>110</v>
      </c>
      <c r="D99" s="85" t="s">
        <v>96</v>
      </c>
      <c r="E99" s="86" t="s">
        <v>111</v>
      </c>
      <c r="F99" s="87" t="s">
        <v>112</v>
      </c>
      <c r="G99" s="85" t="s">
        <v>113</v>
      </c>
      <c r="H99" s="88">
        <v>1</v>
      </c>
      <c r="I99" s="89">
        <v>12500</v>
      </c>
      <c r="J99" s="90">
        <f>ROUND(I99*H99,2)</f>
        <v>12500</v>
      </c>
      <c r="K99" s="87"/>
      <c r="L99" s="91"/>
      <c r="M99" s="92">
        <f>L99*I99</f>
        <v>0</v>
      </c>
      <c r="N99" s="93"/>
      <c r="O99" s="92">
        <f>N99*I99</f>
        <v>0</v>
      </c>
      <c r="P99" s="93"/>
      <c r="Q99" s="92">
        <f>P99*I99</f>
        <v>0</v>
      </c>
      <c r="R99" s="93"/>
      <c r="S99" s="92">
        <f>R99*I99</f>
        <v>0</v>
      </c>
    </row>
    <row r="100" spans="1:19" ht="28.5">
      <c r="A100" s="21"/>
      <c r="B100" s="22"/>
      <c r="C100" s="60"/>
      <c r="D100" s="62" t="s">
        <v>101</v>
      </c>
      <c r="E100" s="60"/>
      <c r="F100" s="95" t="s">
        <v>112</v>
      </c>
      <c r="G100" s="60"/>
      <c r="H100" s="60"/>
      <c r="I100" s="96"/>
      <c r="J100" s="60"/>
      <c r="K100" s="60"/>
      <c r="L100" s="63"/>
      <c r="M100" s="64"/>
      <c r="N100" s="63"/>
      <c r="O100" s="64"/>
      <c r="P100" s="63"/>
      <c r="Q100" s="64"/>
      <c r="R100" s="63"/>
      <c r="S100" s="64"/>
    </row>
    <row r="101" spans="1:19">
      <c r="A101" s="100"/>
      <c r="B101" s="101"/>
      <c r="C101" s="102"/>
      <c r="D101" s="62" t="s">
        <v>107</v>
      </c>
      <c r="E101" s="103"/>
      <c r="F101" s="104" t="s">
        <v>114</v>
      </c>
      <c r="G101" s="102"/>
      <c r="H101" s="103"/>
      <c r="I101" s="105"/>
      <c r="J101" s="102"/>
      <c r="K101" s="102"/>
      <c r="L101" s="63"/>
      <c r="M101" s="64"/>
      <c r="N101" s="63"/>
      <c r="O101" s="64"/>
      <c r="P101" s="63"/>
      <c r="Q101" s="64"/>
      <c r="R101" s="63"/>
      <c r="S101" s="64"/>
    </row>
    <row r="102" spans="1:19">
      <c r="A102" s="106"/>
      <c r="B102" s="107"/>
      <c r="C102" s="108"/>
      <c r="D102" s="62" t="s">
        <v>107</v>
      </c>
      <c r="E102" s="109"/>
      <c r="F102" s="110" t="s">
        <v>94</v>
      </c>
      <c r="G102" s="108"/>
      <c r="H102" s="111">
        <v>1</v>
      </c>
      <c r="I102" s="112"/>
      <c r="J102" s="108"/>
      <c r="K102" s="108"/>
      <c r="L102" s="63"/>
      <c r="M102" s="64"/>
      <c r="N102" s="63"/>
      <c r="O102" s="64"/>
      <c r="P102" s="63"/>
      <c r="Q102" s="64"/>
      <c r="R102" s="63"/>
      <c r="S102" s="64"/>
    </row>
    <row r="103" spans="1:19">
      <c r="A103" s="113"/>
      <c r="B103" s="114"/>
      <c r="C103" s="115"/>
      <c r="D103" s="62" t="s">
        <v>107</v>
      </c>
      <c r="E103" s="116"/>
      <c r="F103" s="117" t="s">
        <v>115</v>
      </c>
      <c r="G103" s="115"/>
      <c r="H103" s="118">
        <v>1</v>
      </c>
      <c r="I103" s="119"/>
      <c r="J103" s="115"/>
      <c r="K103" s="115"/>
      <c r="L103" s="63"/>
      <c r="M103" s="64"/>
      <c r="N103" s="63"/>
      <c r="O103" s="64"/>
      <c r="P103" s="63"/>
      <c r="Q103" s="64"/>
      <c r="R103" s="63"/>
      <c r="S103" s="64"/>
    </row>
    <row r="104" spans="1:19" s="94" customFormat="1" ht="28.5">
      <c r="A104" s="82"/>
      <c r="B104" s="83"/>
      <c r="C104" s="84" t="s">
        <v>116</v>
      </c>
      <c r="D104" s="85" t="s">
        <v>96</v>
      </c>
      <c r="E104" s="86" t="s">
        <v>117</v>
      </c>
      <c r="F104" s="87" t="s">
        <v>118</v>
      </c>
      <c r="G104" s="85" t="s">
        <v>99</v>
      </c>
      <c r="H104" s="88">
        <v>2</v>
      </c>
      <c r="I104" s="89">
        <v>1210</v>
      </c>
      <c r="J104" s="90">
        <f>ROUND(I104*H104,2)</f>
        <v>2420</v>
      </c>
      <c r="K104" s="87" t="s">
        <v>100</v>
      </c>
      <c r="L104" s="91"/>
      <c r="M104" s="92">
        <f>L104*I104</f>
        <v>0</v>
      </c>
      <c r="N104" s="93"/>
      <c r="O104" s="92">
        <f>N104*I104</f>
        <v>0</v>
      </c>
      <c r="P104" s="93"/>
      <c r="Q104" s="92">
        <f>P104*I104</f>
        <v>0</v>
      </c>
      <c r="R104" s="93"/>
      <c r="S104" s="92">
        <f>R104*I104</f>
        <v>0</v>
      </c>
    </row>
    <row r="105" spans="1:19" ht="28.5">
      <c r="A105" s="21"/>
      <c r="B105" s="22"/>
      <c r="C105" s="60"/>
      <c r="D105" s="62" t="s">
        <v>101</v>
      </c>
      <c r="E105" s="60"/>
      <c r="F105" s="95" t="s">
        <v>119</v>
      </c>
      <c r="G105" s="60"/>
      <c r="H105" s="60"/>
      <c r="I105" s="96"/>
      <c r="J105" s="60"/>
      <c r="K105" s="60"/>
      <c r="L105" s="63"/>
      <c r="M105" s="64"/>
      <c r="N105" s="63"/>
      <c r="O105" s="64"/>
      <c r="P105" s="63"/>
      <c r="Q105" s="64"/>
      <c r="R105" s="63"/>
      <c r="S105" s="64"/>
    </row>
    <row r="106" spans="1:19" ht="28.5">
      <c r="A106" s="21"/>
      <c r="B106" s="22"/>
      <c r="C106" s="60"/>
      <c r="D106" s="97" t="s">
        <v>103</v>
      </c>
      <c r="E106" s="60"/>
      <c r="F106" s="98" t="s">
        <v>120</v>
      </c>
      <c r="G106" s="60"/>
      <c r="H106" s="60"/>
      <c r="I106" s="96"/>
      <c r="J106" s="60"/>
      <c r="K106" s="60"/>
      <c r="L106" s="63"/>
      <c r="M106" s="64"/>
      <c r="N106" s="63"/>
      <c r="O106" s="64"/>
      <c r="P106" s="63"/>
      <c r="Q106" s="64"/>
      <c r="R106" s="63"/>
      <c r="S106" s="64"/>
    </row>
    <row r="107" spans="1:19" ht="42.75">
      <c r="A107" s="21"/>
      <c r="B107" s="22"/>
      <c r="C107" s="60"/>
      <c r="D107" s="62" t="s">
        <v>105</v>
      </c>
      <c r="E107" s="60"/>
      <c r="F107" s="99" t="s">
        <v>121</v>
      </c>
      <c r="G107" s="60"/>
      <c r="H107" s="60"/>
      <c r="I107" s="96"/>
      <c r="J107" s="60"/>
      <c r="K107" s="60"/>
      <c r="L107" s="63"/>
      <c r="M107" s="64"/>
      <c r="N107" s="63"/>
      <c r="O107" s="64"/>
      <c r="P107" s="63"/>
      <c r="Q107" s="64"/>
      <c r="R107" s="63"/>
      <c r="S107" s="64"/>
    </row>
    <row r="108" spans="1:19">
      <c r="A108" s="100"/>
      <c r="B108" s="101"/>
      <c r="C108" s="102"/>
      <c r="D108" s="62" t="s">
        <v>107</v>
      </c>
      <c r="E108" s="103"/>
      <c r="F108" s="104" t="s">
        <v>108</v>
      </c>
      <c r="G108" s="102"/>
      <c r="H108" s="103"/>
      <c r="I108" s="105"/>
      <c r="J108" s="102"/>
      <c r="K108" s="102"/>
      <c r="L108" s="63"/>
      <c r="M108" s="64"/>
      <c r="N108" s="63"/>
      <c r="O108" s="64"/>
      <c r="P108" s="63"/>
      <c r="Q108" s="64"/>
      <c r="R108" s="63"/>
      <c r="S108" s="64"/>
    </row>
    <row r="109" spans="1:19">
      <c r="A109" s="106"/>
      <c r="B109" s="107"/>
      <c r="C109" s="108"/>
      <c r="D109" s="62" t="s">
        <v>107</v>
      </c>
      <c r="E109" s="109"/>
      <c r="F109" s="110" t="s">
        <v>109</v>
      </c>
      <c r="G109" s="108"/>
      <c r="H109" s="111">
        <v>2</v>
      </c>
      <c r="I109" s="112"/>
      <c r="J109" s="108"/>
      <c r="K109" s="108"/>
      <c r="L109" s="63"/>
      <c r="M109" s="64"/>
      <c r="N109" s="63"/>
      <c r="O109" s="64"/>
      <c r="P109" s="63"/>
      <c r="Q109" s="64"/>
      <c r="R109" s="63"/>
      <c r="S109" s="64"/>
    </row>
    <row r="110" spans="1:19" ht="28.5">
      <c r="A110" s="21"/>
      <c r="B110" s="22"/>
      <c r="C110" s="120" t="s">
        <v>122</v>
      </c>
      <c r="D110" s="121" t="s">
        <v>96</v>
      </c>
      <c r="E110" s="122" t="s">
        <v>123</v>
      </c>
      <c r="F110" s="123" t="s">
        <v>124</v>
      </c>
      <c r="G110" s="121" t="s">
        <v>125</v>
      </c>
      <c r="H110" s="124">
        <v>72</v>
      </c>
      <c r="I110" s="125">
        <v>80.900000000000006</v>
      </c>
      <c r="J110" s="126">
        <f>ROUND(I110*H110,2)</f>
        <v>5824.8</v>
      </c>
      <c r="K110" s="123" t="s">
        <v>100</v>
      </c>
      <c r="L110" s="127">
        <f>H110</f>
        <v>72</v>
      </c>
      <c r="M110" s="64">
        <f>L110*I110</f>
        <v>5824.8</v>
      </c>
      <c r="N110" s="63"/>
      <c r="O110" s="64">
        <f>N110*I110</f>
        <v>0</v>
      </c>
      <c r="P110" s="63"/>
      <c r="Q110" s="64">
        <f>P110*I110</f>
        <v>0</v>
      </c>
      <c r="R110" s="127">
        <f>H110-L110-N110-P110</f>
        <v>0</v>
      </c>
      <c r="S110" s="64">
        <f>R110*I110</f>
        <v>0</v>
      </c>
    </row>
    <row r="111" spans="1:19" ht="57">
      <c r="A111" s="21"/>
      <c r="B111" s="22"/>
      <c r="C111" s="60"/>
      <c r="D111" s="62" t="s">
        <v>101</v>
      </c>
      <c r="E111" s="60"/>
      <c r="F111" s="95" t="s">
        <v>126</v>
      </c>
      <c r="G111" s="60"/>
      <c r="H111" s="60"/>
      <c r="I111" s="96"/>
      <c r="J111" s="60"/>
      <c r="K111" s="60"/>
      <c r="L111" s="63"/>
      <c r="M111" s="64"/>
      <c r="N111" s="63"/>
      <c r="O111" s="64"/>
      <c r="P111" s="63"/>
      <c r="Q111" s="64"/>
      <c r="R111" s="63"/>
      <c r="S111" s="64"/>
    </row>
    <row r="112" spans="1:19" ht="28.5">
      <c r="A112" s="21"/>
      <c r="B112" s="22"/>
      <c r="C112" s="60"/>
      <c r="D112" s="97" t="s">
        <v>103</v>
      </c>
      <c r="E112" s="60"/>
      <c r="F112" s="98" t="s">
        <v>127</v>
      </c>
      <c r="G112" s="60"/>
      <c r="H112" s="60"/>
      <c r="I112" s="96"/>
      <c r="J112" s="60"/>
      <c r="K112" s="60"/>
      <c r="L112" s="63"/>
      <c r="M112" s="64"/>
      <c r="N112" s="63"/>
      <c r="O112" s="64"/>
      <c r="P112" s="63"/>
      <c r="Q112" s="64"/>
      <c r="R112" s="63"/>
      <c r="S112" s="64"/>
    </row>
    <row r="113" spans="1:19">
      <c r="A113" s="100"/>
      <c r="B113" s="101"/>
      <c r="C113" s="102"/>
      <c r="D113" s="62" t="s">
        <v>107</v>
      </c>
      <c r="E113" s="103"/>
      <c r="F113" s="104" t="s">
        <v>108</v>
      </c>
      <c r="G113" s="102"/>
      <c r="H113" s="103"/>
      <c r="I113" s="105"/>
      <c r="J113" s="102"/>
      <c r="K113" s="102"/>
      <c r="L113" s="63"/>
      <c r="M113" s="64"/>
      <c r="N113" s="63"/>
      <c r="O113" s="64"/>
      <c r="P113" s="63"/>
      <c r="Q113" s="64"/>
      <c r="R113" s="63"/>
      <c r="S113" s="64"/>
    </row>
    <row r="114" spans="1:19">
      <c r="A114" s="106"/>
      <c r="B114" s="107"/>
      <c r="C114" s="108"/>
      <c r="D114" s="62" t="s">
        <v>107</v>
      </c>
      <c r="E114" s="109"/>
      <c r="F114" s="110" t="s">
        <v>128</v>
      </c>
      <c r="G114" s="108"/>
      <c r="H114" s="111">
        <v>72</v>
      </c>
      <c r="I114" s="112"/>
      <c r="J114" s="108"/>
      <c r="K114" s="108"/>
      <c r="L114" s="63"/>
      <c r="M114" s="64"/>
      <c r="N114" s="63"/>
      <c r="O114" s="64"/>
      <c r="P114" s="63"/>
      <c r="Q114" s="64"/>
      <c r="R114" s="63"/>
      <c r="S114" s="64"/>
    </row>
    <row r="115" spans="1:19" ht="28.5">
      <c r="A115" s="21"/>
      <c r="B115" s="22"/>
      <c r="C115" s="120" t="s">
        <v>129</v>
      </c>
      <c r="D115" s="121" t="s">
        <v>96</v>
      </c>
      <c r="E115" s="122" t="s">
        <v>130</v>
      </c>
      <c r="F115" s="123" t="s">
        <v>131</v>
      </c>
      <c r="G115" s="121" t="s">
        <v>125</v>
      </c>
      <c r="H115" s="124">
        <v>71</v>
      </c>
      <c r="I115" s="125">
        <v>21.6</v>
      </c>
      <c r="J115" s="126">
        <f>ROUND(I115*H115,2)</f>
        <v>1533.6</v>
      </c>
      <c r="K115" s="123" t="s">
        <v>100</v>
      </c>
      <c r="L115" s="127">
        <f>H115</f>
        <v>71</v>
      </c>
      <c r="M115" s="64">
        <f>L115*I115</f>
        <v>1533.6000000000001</v>
      </c>
      <c r="N115" s="63"/>
      <c r="O115" s="64">
        <f>N115*I115</f>
        <v>0</v>
      </c>
      <c r="P115" s="63"/>
      <c r="Q115" s="64">
        <f>P115*I115</f>
        <v>0</v>
      </c>
      <c r="R115" s="127">
        <f>H115-L115-N115-P115</f>
        <v>0</v>
      </c>
      <c r="S115" s="64">
        <f>R115*I115</f>
        <v>0</v>
      </c>
    </row>
    <row r="116" spans="1:19" ht="71.25">
      <c r="A116" s="21"/>
      <c r="B116" s="22"/>
      <c r="C116" s="60"/>
      <c r="D116" s="62" t="s">
        <v>101</v>
      </c>
      <c r="E116" s="60"/>
      <c r="F116" s="95" t="s">
        <v>132</v>
      </c>
      <c r="G116" s="60"/>
      <c r="H116" s="60"/>
      <c r="I116" s="96"/>
      <c r="J116" s="60"/>
      <c r="K116" s="60"/>
      <c r="L116" s="63"/>
      <c r="M116" s="64"/>
      <c r="N116" s="63"/>
      <c r="O116" s="64"/>
      <c r="P116" s="63"/>
      <c r="Q116" s="64"/>
      <c r="R116" s="63"/>
      <c r="S116" s="64"/>
    </row>
    <row r="117" spans="1:19" ht="28.5">
      <c r="A117" s="21"/>
      <c r="B117" s="22"/>
      <c r="C117" s="60"/>
      <c r="D117" s="97" t="s">
        <v>103</v>
      </c>
      <c r="E117" s="60"/>
      <c r="F117" s="98" t="s">
        <v>133</v>
      </c>
      <c r="G117" s="60"/>
      <c r="H117" s="60"/>
      <c r="I117" s="96"/>
      <c r="J117" s="60"/>
      <c r="K117" s="60"/>
      <c r="L117" s="63"/>
      <c r="M117" s="64"/>
      <c r="N117" s="63"/>
      <c r="O117" s="64"/>
      <c r="P117" s="63"/>
      <c r="Q117" s="64"/>
      <c r="R117" s="63"/>
      <c r="S117" s="64"/>
    </row>
    <row r="118" spans="1:19">
      <c r="A118" s="100"/>
      <c r="B118" s="101"/>
      <c r="C118" s="102"/>
      <c r="D118" s="62" t="s">
        <v>107</v>
      </c>
      <c r="E118" s="103"/>
      <c r="F118" s="104" t="s">
        <v>134</v>
      </c>
      <c r="G118" s="102"/>
      <c r="H118" s="103"/>
      <c r="I118" s="105"/>
      <c r="J118" s="102"/>
      <c r="K118" s="102"/>
      <c r="L118" s="63"/>
      <c r="M118" s="64"/>
      <c r="N118" s="63"/>
      <c r="O118" s="64"/>
      <c r="P118" s="63"/>
      <c r="Q118" s="64"/>
      <c r="R118" s="63"/>
      <c r="S118" s="64"/>
    </row>
    <row r="119" spans="1:19" ht="28.5">
      <c r="A119" s="100"/>
      <c r="B119" s="101"/>
      <c r="C119" s="102"/>
      <c r="D119" s="62" t="s">
        <v>107</v>
      </c>
      <c r="E119" s="103"/>
      <c r="F119" s="104" t="s">
        <v>135</v>
      </c>
      <c r="G119" s="102"/>
      <c r="H119" s="103"/>
      <c r="I119" s="105"/>
      <c r="J119" s="102"/>
      <c r="K119" s="102"/>
      <c r="L119" s="63"/>
      <c r="M119" s="64"/>
      <c r="N119" s="63"/>
      <c r="O119" s="64"/>
      <c r="P119" s="63"/>
      <c r="Q119" s="64"/>
      <c r="R119" s="63"/>
      <c r="S119" s="64"/>
    </row>
    <row r="120" spans="1:19">
      <c r="A120" s="106"/>
      <c r="B120" s="107"/>
      <c r="C120" s="108"/>
      <c r="D120" s="62" t="s">
        <v>107</v>
      </c>
      <c r="E120" s="109"/>
      <c r="F120" s="110" t="s">
        <v>136</v>
      </c>
      <c r="G120" s="108"/>
      <c r="H120" s="111">
        <v>71</v>
      </c>
      <c r="I120" s="112"/>
      <c r="J120" s="108"/>
      <c r="K120" s="108"/>
      <c r="L120" s="63"/>
      <c r="M120" s="64"/>
      <c r="N120" s="63"/>
      <c r="O120" s="64"/>
      <c r="P120" s="63"/>
      <c r="Q120" s="64"/>
      <c r="R120" s="63"/>
      <c r="S120" s="64"/>
    </row>
    <row r="121" spans="1:19" ht="28.5">
      <c r="A121" s="21"/>
      <c r="B121" s="22"/>
      <c r="C121" s="120" t="s">
        <v>137</v>
      </c>
      <c r="D121" s="121" t="s">
        <v>96</v>
      </c>
      <c r="E121" s="122" t="s">
        <v>138</v>
      </c>
      <c r="F121" s="123" t="s">
        <v>139</v>
      </c>
      <c r="G121" s="121" t="s">
        <v>125</v>
      </c>
      <c r="H121" s="124">
        <v>131</v>
      </c>
      <c r="I121" s="125">
        <v>41.3</v>
      </c>
      <c r="J121" s="126">
        <f>ROUND(I121*H121,2)</f>
        <v>5410.3</v>
      </c>
      <c r="K121" s="123" t="s">
        <v>100</v>
      </c>
      <c r="L121" s="127">
        <f>H121</f>
        <v>131</v>
      </c>
      <c r="M121" s="64">
        <f>L121*I121</f>
        <v>5410.2999999999993</v>
      </c>
      <c r="N121" s="63"/>
      <c r="O121" s="64">
        <f>N121*I121</f>
        <v>0</v>
      </c>
      <c r="P121" s="63"/>
      <c r="Q121" s="64">
        <f>P121*I121</f>
        <v>0</v>
      </c>
      <c r="R121" s="127">
        <f>H121-L121-N121-P121</f>
        <v>0</v>
      </c>
      <c r="S121" s="64">
        <f>R121*I121</f>
        <v>0</v>
      </c>
    </row>
    <row r="122" spans="1:19" ht="57">
      <c r="A122" s="21"/>
      <c r="B122" s="22"/>
      <c r="C122" s="60"/>
      <c r="D122" s="62" t="s">
        <v>101</v>
      </c>
      <c r="E122" s="60"/>
      <c r="F122" s="95" t="s">
        <v>140</v>
      </c>
      <c r="G122" s="60"/>
      <c r="H122" s="60"/>
      <c r="I122" s="96"/>
      <c r="J122" s="60"/>
      <c r="K122" s="60"/>
      <c r="L122" s="63"/>
      <c r="M122" s="64"/>
      <c r="N122" s="63"/>
      <c r="O122" s="64"/>
      <c r="P122" s="63"/>
      <c r="Q122" s="64"/>
      <c r="R122" s="63"/>
      <c r="S122" s="64"/>
    </row>
    <row r="123" spans="1:19" ht="28.5">
      <c r="A123" s="21"/>
      <c r="B123" s="22"/>
      <c r="C123" s="60"/>
      <c r="D123" s="97" t="s">
        <v>103</v>
      </c>
      <c r="E123" s="60"/>
      <c r="F123" s="98" t="s">
        <v>141</v>
      </c>
      <c r="G123" s="60"/>
      <c r="H123" s="60"/>
      <c r="I123" s="96"/>
      <c r="J123" s="60"/>
      <c r="K123" s="60"/>
      <c r="L123" s="63"/>
      <c r="M123" s="64"/>
      <c r="N123" s="63"/>
      <c r="O123" s="64"/>
      <c r="P123" s="63"/>
      <c r="Q123" s="64"/>
      <c r="R123" s="63"/>
      <c r="S123" s="64"/>
    </row>
    <row r="124" spans="1:19">
      <c r="A124" s="100"/>
      <c r="B124" s="101"/>
      <c r="C124" s="102"/>
      <c r="D124" s="62" t="s">
        <v>107</v>
      </c>
      <c r="E124" s="103"/>
      <c r="F124" s="104" t="s">
        <v>108</v>
      </c>
      <c r="G124" s="102"/>
      <c r="H124" s="103"/>
      <c r="I124" s="105"/>
      <c r="J124" s="102"/>
      <c r="K124" s="102"/>
      <c r="L124" s="63"/>
      <c r="M124" s="64"/>
      <c r="N124" s="63"/>
      <c r="O124" s="64"/>
      <c r="P124" s="63"/>
      <c r="Q124" s="64"/>
      <c r="R124" s="63"/>
      <c r="S124" s="64"/>
    </row>
    <row r="125" spans="1:19" ht="28.5">
      <c r="A125" s="106"/>
      <c r="B125" s="107"/>
      <c r="C125" s="108"/>
      <c r="D125" s="62" t="s">
        <v>107</v>
      </c>
      <c r="E125" s="109"/>
      <c r="F125" s="110" t="s">
        <v>142</v>
      </c>
      <c r="G125" s="108"/>
      <c r="H125" s="111">
        <v>131</v>
      </c>
      <c r="I125" s="112"/>
      <c r="J125" s="108"/>
      <c r="K125" s="108"/>
      <c r="L125" s="63"/>
      <c r="M125" s="64"/>
      <c r="N125" s="63"/>
      <c r="O125" s="64"/>
      <c r="P125" s="63"/>
      <c r="Q125" s="64"/>
      <c r="R125" s="63"/>
      <c r="S125" s="64"/>
    </row>
    <row r="126" spans="1:19" ht="28.5">
      <c r="A126" s="21"/>
      <c r="B126" s="22"/>
      <c r="C126" s="120" t="s">
        <v>143</v>
      </c>
      <c r="D126" s="121" t="s">
        <v>96</v>
      </c>
      <c r="E126" s="122" t="s">
        <v>144</v>
      </c>
      <c r="F126" s="123" t="s">
        <v>145</v>
      </c>
      <c r="G126" s="121" t="s">
        <v>125</v>
      </c>
      <c r="H126" s="124">
        <v>71</v>
      </c>
      <c r="I126" s="125">
        <v>60.1</v>
      </c>
      <c r="J126" s="126">
        <f>ROUND(I126*H126,2)</f>
        <v>4267.1000000000004</v>
      </c>
      <c r="K126" s="123" t="s">
        <v>100</v>
      </c>
      <c r="L126" s="127">
        <f>H126</f>
        <v>71</v>
      </c>
      <c r="M126" s="64">
        <f>L126*I126</f>
        <v>4267.1000000000004</v>
      </c>
      <c r="N126" s="63"/>
      <c r="O126" s="64">
        <f>N126*I126</f>
        <v>0</v>
      </c>
      <c r="P126" s="63"/>
      <c r="Q126" s="64">
        <f>P126*I126</f>
        <v>0</v>
      </c>
      <c r="R126" s="127">
        <f>H126-L126-N126-P126</f>
        <v>0</v>
      </c>
      <c r="S126" s="64">
        <f>R126*I126</f>
        <v>0</v>
      </c>
    </row>
    <row r="127" spans="1:19" ht="57">
      <c r="A127" s="21"/>
      <c r="B127" s="22"/>
      <c r="C127" s="60"/>
      <c r="D127" s="62" t="s">
        <v>101</v>
      </c>
      <c r="E127" s="60"/>
      <c r="F127" s="95" t="s">
        <v>146</v>
      </c>
      <c r="G127" s="60"/>
      <c r="H127" s="60"/>
      <c r="I127" s="96"/>
      <c r="J127" s="60"/>
      <c r="K127" s="60"/>
      <c r="L127" s="63"/>
      <c r="M127" s="64"/>
      <c r="N127" s="63"/>
      <c r="O127" s="64"/>
      <c r="P127" s="63"/>
      <c r="Q127" s="64"/>
      <c r="R127" s="63"/>
      <c r="S127" s="64"/>
    </row>
    <row r="128" spans="1:19" ht="28.5">
      <c r="A128" s="21"/>
      <c r="B128" s="22"/>
      <c r="C128" s="60"/>
      <c r="D128" s="97" t="s">
        <v>103</v>
      </c>
      <c r="E128" s="60"/>
      <c r="F128" s="98" t="s">
        <v>147</v>
      </c>
      <c r="G128" s="60"/>
      <c r="H128" s="60"/>
      <c r="I128" s="96"/>
      <c r="J128" s="60"/>
      <c r="K128" s="60"/>
      <c r="L128" s="63"/>
      <c r="M128" s="64"/>
      <c r="N128" s="63"/>
      <c r="O128" s="64"/>
      <c r="P128" s="63"/>
      <c r="Q128" s="64"/>
      <c r="R128" s="63"/>
      <c r="S128" s="64"/>
    </row>
    <row r="129" spans="1:19">
      <c r="A129" s="100"/>
      <c r="B129" s="101"/>
      <c r="C129" s="102"/>
      <c r="D129" s="62" t="s">
        <v>107</v>
      </c>
      <c r="E129" s="103"/>
      <c r="F129" s="104" t="s">
        <v>134</v>
      </c>
      <c r="G129" s="102"/>
      <c r="H129" s="103"/>
      <c r="I129" s="105"/>
      <c r="J129" s="102"/>
      <c r="K129" s="102"/>
      <c r="L129" s="63"/>
      <c r="M129" s="64"/>
      <c r="N129" s="63"/>
      <c r="O129" s="64"/>
      <c r="P129" s="63"/>
      <c r="Q129" s="64"/>
      <c r="R129" s="63"/>
      <c r="S129" s="64"/>
    </row>
    <row r="130" spans="1:19" ht="28.5">
      <c r="A130" s="100"/>
      <c r="B130" s="101"/>
      <c r="C130" s="102"/>
      <c r="D130" s="62" t="s">
        <v>107</v>
      </c>
      <c r="E130" s="103"/>
      <c r="F130" s="104" t="s">
        <v>135</v>
      </c>
      <c r="G130" s="102"/>
      <c r="H130" s="103"/>
      <c r="I130" s="105"/>
      <c r="J130" s="102"/>
      <c r="K130" s="102"/>
      <c r="L130" s="63"/>
      <c r="M130" s="64"/>
      <c r="N130" s="63"/>
      <c r="O130" s="64"/>
      <c r="P130" s="63"/>
      <c r="Q130" s="64"/>
      <c r="R130" s="63"/>
      <c r="S130" s="64"/>
    </row>
    <row r="131" spans="1:19">
      <c r="A131" s="106"/>
      <c r="B131" s="107"/>
      <c r="C131" s="108"/>
      <c r="D131" s="62" t="s">
        <v>107</v>
      </c>
      <c r="E131" s="109"/>
      <c r="F131" s="110" t="s">
        <v>136</v>
      </c>
      <c r="G131" s="108"/>
      <c r="H131" s="111">
        <v>71</v>
      </c>
      <c r="I131" s="112"/>
      <c r="J131" s="108"/>
      <c r="K131" s="108"/>
      <c r="L131" s="63"/>
      <c r="M131" s="64"/>
      <c r="N131" s="63"/>
      <c r="O131" s="64"/>
      <c r="P131" s="63"/>
      <c r="Q131" s="64"/>
      <c r="R131" s="63"/>
      <c r="S131" s="64"/>
    </row>
    <row r="132" spans="1:19" ht="28.5">
      <c r="A132" s="21"/>
      <c r="B132" s="22"/>
      <c r="C132" s="120" t="s">
        <v>148</v>
      </c>
      <c r="D132" s="121" t="s">
        <v>96</v>
      </c>
      <c r="E132" s="122" t="s">
        <v>149</v>
      </c>
      <c r="F132" s="123" t="s">
        <v>150</v>
      </c>
      <c r="G132" s="121" t="s">
        <v>125</v>
      </c>
      <c r="H132" s="124">
        <v>503</v>
      </c>
      <c r="I132" s="125">
        <v>43.1</v>
      </c>
      <c r="J132" s="126">
        <f>ROUND(I132*H132,2)</f>
        <v>21679.3</v>
      </c>
      <c r="K132" s="123" t="s">
        <v>100</v>
      </c>
      <c r="L132" s="127">
        <f>H132</f>
        <v>503</v>
      </c>
      <c r="M132" s="64">
        <f>L132*I132</f>
        <v>21679.3</v>
      </c>
      <c r="N132" s="63"/>
      <c r="O132" s="64">
        <f>N132*I132</f>
        <v>0</v>
      </c>
      <c r="P132" s="63"/>
      <c r="Q132" s="64">
        <f>P132*I132</f>
        <v>0</v>
      </c>
      <c r="R132" s="127">
        <f>H132-L132-N132-P132</f>
        <v>0</v>
      </c>
      <c r="S132" s="64">
        <f>R132*I132</f>
        <v>0</v>
      </c>
    </row>
    <row r="133" spans="1:19" ht="57">
      <c r="A133" s="21"/>
      <c r="B133" s="22"/>
      <c r="C133" s="60"/>
      <c r="D133" s="62" t="s">
        <v>101</v>
      </c>
      <c r="E133" s="60"/>
      <c r="F133" s="95" t="s">
        <v>151</v>
      </c>
      <c r="G133" s="60"/>
      <c r="H133" s="60"/>
      <c r="I133" s="96"/>
      <c r="J133" s="60"/>
      <c r="K133" s="60"/>
      <c r="L133" s="63"/>
      <c r="M133" s="64"/>
      <c r="N133" s="63"/>
      <c r="O133" s="64"/>
      <c r="P133" s="63"/>
      <c r="Q133" s="64"/>
      <c r="R133" s="63"/>
      <c r="S133" s="64"/>
    </row>
    <row r="134" spans="1:19" ht="28.5">
      <c r="A134" s="21"/>
      <c r="B134" s="22"/>
      <c r="C134" s="60"/>
      <c r="D134" s="97" t="s">
        <v>103</v>
      </c>
      <c r="E134" s="60"/>
      <c r="F134" s="98" t="s">
        <v>152</v>
      </c>
      <c r="G134" s="60"/>
      <c r="H134" s="60"/>
      <c r="I134" s="96"/>
      <c r="J134" s="60"/>
      <c r="K134" s="60"/>
      <c r="L134" s="63"/>
      <c r="M134" s="64"/>
      <c r="N134" s="63"/>
      <c r="O134" s="64"/>
      <c r="P134" s="63"/>
      <c r="Q134" s="64"/>
      <c r="R134" s="63"/>
      <c r="S134" s="64"/>
    </row>
    <row r="135" spans="1:19">
      <c r="A135" s="100"/>
      <c r="B135" s="101"/>
      <c r="C135" s="102"/>
      <c r="D135" s="62" t="s">
        <v>107</v>
      </c>
      <c r="E135" s="103"/>
      <c r="F135" s="104" t="s">
        <v>108</v>
      </c>
      <c r="G135" s="102"/>
      <c r="H135" s="103"/>
      <c r="I135" s="105"/>
      <c r="J135" s="102"/>
      <c r="K135" s="102"/>
      <c r="L135" s="63"/>
      <c r="M135" s="64"/>
      <c r="N135" s="63"/>
      <c r="O135" s="64"/>
      <c r="P135" s="63"/>
      <c r="Q135" s="64"/>
      <c r="R135" s="63"/>
      <c r="S135" s="64"/>
    </row>
    <row r="136" spans="1:19" ht="28.5">
      <c r="A136" s="106"/>
      <c r="B136" s="107"/>
      <c r="C136" s="108"/>
      <c r="D136" s="62" t="s">
        <v>107</v>
      </c>
      <c r="E136" s="109"/>
      <c r="F136" s="110" t="s">
        <v>153</v>
      </c>
      <c r="G136" s="108"/>
      <c r="H136" s="111">
        <v>503</v>
      </c>
      <c r="I136" s="112"/>
      <c r="J136" s="108"/>
      <c r="K136" s="108"/>
      <c r="L136" s="63"/>
      <c r="M136" s="64"/>
      <c r="N136" s="63"/>
      <c r="O136" s="64"/>
      <c r="P136" s="63"/>
      <c r="Q136" s="64"/>
      <c r="R136" s="63"/>
      <c r="S136" s="64"/>
    </row>
    <row r="137" spans="1:19" ht="28.5">
      <c r="A137" s="21"/>
      <c r="B137" s="22"/>
      <c r="C137" s="120" t="s">
        <v>154</v>
      </c>
      <c r="D137" s="121" t="s">
        <v>96</v>
      </c>
      <c r="E137" s="122" t="s">
        <v>155</v>
      </c>
      <c r="F137" s="123" t="s">
        <v>156</v>
      </c>
      <c r="G137" s="121" t="s">
        <v>125</v>
      </c>
      <c r="H137" s="124">
        <v>503</v>
      </c>
      <c r="I137" s="125">
        <v>50.5</v>
      </c>
      <c r="J137" s="126">
        <f>ROUND(I137*H137,2)</f>
        <v>25401.5</v>
      </c>
      <c r="K137" s="123" t="s">
        <v>100</v>
      </c>
      <c r="L137" s="128">
        <f>H137</f>
        <v>503</v>
      </c>
      <c r="M137" s="64">
        <f>L137*I137</f>
        <v>25401.5</v>
      </c>
      <c r="N137" s="63"/>
      <c r="O137" s="64">
        <f>N137*I137</f>
        <v>0</v>
      </c>
      <c r="P137" s="63"/>
      <c r="Q137" s="64">
        <f>P137*I137</f>
        <v>0</v>
      </c>
      <c r="R137" s="127">
        <f>H137-L137-N137-P137</f>
        <v>0</v>
      </c>
      <c r="S137" s="64">
        <f>R137*I137</f>
        <v>0</v>
      </c>
    </row>
    <row r="138" spans="1:19" ht="57">
      <c r="A138" s="21"/>
      <c r="B138" s="22"/>
      <c r="C138" s="60"/>
      <c r="D138" s="62" t="s">
        <v>101</v>
      </c>
      <c r="E138" s="60"/>
      <c r="F138" s="95" t="s">
        <v>157</v>
      </c>
      <c r="G138" s="60"/>
      <c r="H138" s="60"/>
      <c r="I138" s="96"/>
      <c r="J138" s="60"/>
      <c r="K138" s="60"/>
      <c r="L138" s="63"/>
      <c r="M138" s="64"/>
      <c r="N138" s="63"/>
      <c r="O138" s="64"/>
      <c r="P138" s="63"/>
      <c r="Q138" s="64"/>
      <c r="R138" s="63"/>
      <c r="S138" s="64"/>
    </row>
    <row r="139" spans="1:19" ht="28.5">
      <c r="A139" s="21"/>
      <c r="B139" s="22"/>
      <c r="C139" s="60"/>
      <c r="D139" s="97" t="s">
        <v>103</v>
      </c>
      <c r="E139" s="60"/>
      <c r="F139" s="98" t="s">
        <v>158</v>
      </c>
      <c r="G139" s="60"/>
      <c r="H139" s="60"/>
      <c r="I139" s="96"/>
      <c r="J139" s="60"/>
      <c r="K139" s="60"/>
      <c r="L139" s="63"/>
      <c r="M139" s="64"/>
      <c r="N139" s="63"/>
      <c r="O139" s="64"/>
      <c r="P139" s="63"/>
      <c r="Q139" s="64"/>
      <c r="R139" s="63"/>
      <c r="S139" s="64"/>
    </row>
    <row r="140" spans="1:19">
      <c r="A140" s="100"/>
      <c r="B140" s="101"/>
      <c r="C140" s="102"/>
      <c r="D140" s="62" t="s">
        <v>107</v>
      </c>
      <c r="E140" s="103"/>
      <c r="F140" s="104" t="s">
        <v>108</v>
      </c>
      <c r="G140" s="102"/>
      <c r="H140" s="103"/>
      <c r="I140" s="105"/>
      <c r="J140" s="102"/>
      <c r="K140" s="102"/>
      <c r="L140" s="63"/>
      <c r="M140" s="64"/>
      <c r="N140" s="63"/>
      <c r="O140" s="64"/>
      <c r="P140" s="63"/>
      <c r="Q140" s="64"/>
      <c r="R140" s="63"/>
      <c r="S140" s="64"/>
    </row>
    <row r="141" spans="1:19">
      <c r="A141" s="106"/>
      <c r="B141" s="107"/>
      <c r="C141" s="108"/>
      <c r="D141" s="62" t="s">
        <v>107</v>
      </c>
      <c r="E141" s="109"/>
      <c r="F141" s="110" t="s">
        <v>159</v>
      </c>
      <c r="G141" s="108"/>
      <c r="H141" s="111">
        <v>503</v>
      </c>
      <c r="I141" s="112"/>
      <c r="J141" s="108"/>
      <c r="K141" s="108"/>
      <c r="L141" s="63"/>
      <c r="M141" s="64"/>
      <c r="N141" s="63"/>
      <c r="O141" s="64"/>
      <c r="P141" s="63"/>
      <c r="Q141" s="64"/>
      <c r="R141" s="63"/>
      <c r="S141" s="64"/>
    </row>
    <row r="142" spans="1:19" ht="28.5">
      <c r="A142" s="21"/>
      <c r="B142" s="22"/>
      <c r="C142" s="120" t="s">
        <v>160</v>
      </c>
      <c r="D142" s="121" t="s">
        <v>96</v>
      </c>
      <c r="E142" s="122" t="s">
        <v>161</v>
      </c>
      <c r="F142" s="123" t="s">
        <v>162</v>
      </c>
      <c r="G142" s="121" t="s">
        <v>125</v>
      </c>
      <c r="H142" s="124">
        <v>149</v>
      </c>
      <c r="I142" s="125">
        <v>165</v>
      </c>
      <c r="J142" s="126">
        <f>ROUND(I142*H142,2)</f>
        <v>24585</v>
      </c>
      <c r="K142" s="123" t="s">
        <v>100</v>
      </c>
      <c r="L142" s="128">
        <f>H142</f>
        <v>149</v>
      </c>
      <c r="M142" s="64">
        <f>L142*I142</f>
        <v>24585</v>
      </c>
      <c r="N142" s="63"/>
      <c r="O142" s="64">
        <f>N142*I142</f>
        <v>0</v>
      </c>
      <c r="P142" s="63"/>
      <c r="Q142" s="64">
        <f>P142*I142</f>
        <v>0</v>
      </c>
      <c r="R142" s="127">
        <f>H142-L142-N142-P142</f>
        <v>0</v>
      </c>
      <c r="S142" s="64">
        <f>R142*I142</f>
        <v>0</v>
      </c>
    </row>
    <row r="143" spans="1:19" ht="57">
      <c r="A143" s="21"/>
      <c r="B143" s="22"/>
      <c r="C143" s="60"/>
      <c r="D143" s="62" t="s">
        <v>101</v>
      </c>
      <c r="E143" s="60"/>
      <c r="F143" s="95" t="s">
        <v>163</v>
      </c>
      <c r="G143" s="60"/>
      <c r="H143" s="60"/>
      <c r="I143" s="96"/>
      <c r="J143" s="60"/>
      <c r="K143" s="60"/>
      <c r="L143" s="63"/>
      <c r="M143" s="64"/>
      <c r="N143" s="63"/>
      <c r="O143" s="64"/>
      <c r="P143" s="63"/>
      <c r="Q143" s="64"/>
      <c r="R143" s="63"/>
      <c r="S143" s="64"/>
    </row>
    <row r="144" spans="1:19" ht="28.5">
      <c r="A144" s="21"/>
      <c r="B144" s="22"/>
      <c r="C144" s="60"/>
      <c r="D144" s="97" t="s">
        <v>103</v>
      </c>
      <c r="E144" s="60"/>
      <c r="F144" s="98" t="s">
        <v>164</v>
      </c>
      <c r="G144" s="60"/>
      <c r="H144" s="60"/>
      <c r="I144" s="96"/>
      <c r="J144" s="60"/>
      <c r="K144" s="60"/>
      <c r="L144" s="63"/>
      <c r="M144" s="64"/>
      <c r="N144" s="63"/>
      <c r="O144" s="64"/>
      <c r="P144" s="63"/>
      <c r="Q144" s="64"/>
      <c r="R144" s="63"/>
      <c r="S144" s="64"/>
    </row>
    <row r="145" spans="1:19" ht="28.5">
      <c r="A145" s="21"/>
      <c r="B145" s="22"/>
      <c r="C145" s="60"/>
      <c r="D145" s="62" t="s">
        <v>105</v>
      </c>
      <c r="E145" s="60"/>
      <c r="F145" s="99" t="s">
        <v>165</v>
      </c>
      <c r="G145" s="60"/>
      <c r="H145" s="60"/>
      <c r="I145" s="96"/>
      <c r="J145" s="60"/>
      <c r="K145" s="60"/>
      <c r="L145" s="63"/>
      <c r="M145" s="64"/>
      <c r="N145" s="63"/>
      <c r="O145" s="64"/>
      <c r="P145" s="63"/>
      <c r="Q145" s="64"/>
      <c r="R145" s="63"/>
      <c r="S145" s="64"/>
    </row>
    <row r="146" spans="1:19">
      <c r="A146" s="100"/>
      <c r="B146" s="101"/>
      <c r="C146" s="102"/>
      <c r="D146" s="62" t="s">
        <v>107</v>
      </c>
      <c r="E146" s="103"/>
      <c r="F146" s="104" t="s">
        <v>108</v>
      </c>
      <c r="G146" s="102"/>
      <c r="H146" s="103"/>
      <c r="I146" s="105"/>
      <c r="J146" s="102"/>
      <c r="K146" s="102"/>
      <c r="L146" s="63"/>
      <c r="M146" s="64"/>
      <c r="N146" s="63"/>
      <c r="O146" s="64"/>
      <c r="P146" s="63"/>
      <c r="Q146" s="64"/>
      <c r="R146" s="63"/>
      <c r="S146" s="64"/>
    </row>
    <row r="147" spans="1:19">
      <c r="A147" s="100"/>
      <c r="B147" s="101"/>
      <c r="C147" s="102"/>
      <c r="D147" s="62" t="s">
        <v>107</v>
      </c>
      <c r="E147" s="103"/>
      <c r="F147" s="104" t="s">
        <v>166</v>
      </c>
      <c r="G147" s="102"/>
      <c r="H147" s="103"/>
      <c r="I147" s="105"/>
      <c r="J147" s="102"/>
      <c r="K147" s="102"/>
      <c r="L147" s="63"/>
      <c r="M147" s="64"/>
      <c r="N147" s="63"/>
      <c r="O147" s="64"/>
      <c r="P147" s="63"/>
      <c r="Q147" s="64"/>
      <c r="R147" s="63"/>
      <c r="S147" s="64"/>
    </row>
    <row r="148" spans="1:19" ht="28.5">
      <c r="A148" s="106"/>
      <c r="B148" s="107"/>
      <c r="C148" s="108"/>
      <c r="D148" s="62" t="s">
        <v>107</v>
      </c>
      <c r="E148" s="109"/>
      <c r="F148" s="110" t="s">
        <v>167</v>
      </c>
      <c r="G148" s="108"/>
      <c r="H148" s="111">
        <v>149</v>
      </c>
      <c r="I148" s="112"/>
      <c r="J148" s="108"/>
      <c r="K148" s="108"/>
      <c r="L148" s="63"/>
      <c r="M148" s="64"/>
      <c r="N148" s="63"/>
      <c r="O148" s="64"/>
      <c r="P148" s="63"/>
      <c r="Q148" s="64"/>
      <c r="R148" s="63"/>
      <c r="S148" s="64"/>
    </row>
    <row r="149" spans="1:19" ht="28.5">
      <c r="A149" s="21"/>
      <c r="B149" s="22"/>
      <c r="C149" s="120" t="s">
        <v>168</v>
      </c>
      <c r="D149" s="121" t="s">
        <v>96</v>
      </c>
      <c r="E149" s="122" t="s">
        <v>169</v>
      </c>
      <c r="F149" s="123" t="s">
        <v>170</v>
      </c>
      <c r="G149" s="121" t="s">
        <v>125</v>
      </c>
      <c r="H149" s="124">
        <v>13</v>
      </c>
      <c r="I149" s="125">
        <v>249</v>
      </c>
      <c r="J149" s="126">
        <f>ROUND(I149*H149,2)</f>
        <v>3237</v>
      </c>
      <c r="K149" s="123" t="s">
        <v>100</v>
      </c>
      <c r="L149" s="128">
        <f>H149</f>
        <v>13</v>
      </c>
      <c r="M149" s="64">
        <f>L149*I149</f>
        <v>3237</v>
      </c>
      <c r="N149" s="63"/>
      <c r="O149" s="64">
        <f>N149*I149</f>
        <v>0</v>
      </c>
      <c r="P149" s="63"/>
      <c r="Q149" s="64">
        <f>P149*I149</f>
        <v>0</v>
      </c>
      <c r="R149" s="127">
        <f>H149-L149-N149-P149</f>
        <v>0</v>
      </c>
      <c r="S149" s="64">
        <f>R149*I149</f>
        <v>0</v>
      </c>
    </row>
    <row r="150" spans="1:19" ht="57">
      <c r="A150" s="21"/>
      <c r="B150" s="22"/>
      <c r="C150" s="60"/>
      <c r="D150" s="62" t="s">
        <v>101</v>
      </c>
      <c r="E150" s="60"/>
      <c r="F150" s="95" t="s">
        <v>171</v>
      </c>
      <c r="G150" s="60"/>
      <c r="H150" s="60"/>
      <c r="I150" s="96"/>
      <c r="J150" s="60"/>
      <c r="K150" s="60"/>
      <c r="L150" s="63"/>
      <c r="M150" s="64"/>
      <c r="N150" s="63"/>
      <c r="O150" s="64"/>
      <c r="P150" s="63"/>
      <c r="Q150" s="64"/>
      <c r="R150" s="63"/>
      <c r="S150" s="64"/>
    </row>
    <row r="151" spans="1:19" ht="28.5">
      <c r="A151" s="21"/>
      <c r="B151" s="22"/>
      <c r="C151" s="60"/>
      <c r="D151" s="97" t="s">
        <v>103</v>
      </c>
      <c r="E151" s="60"/>
      <c r="F151" s="98" t="s">
        <v>172</v>
      </c>
      <c r="G151" s="60"/>
      <c r="H151" s="60"/>
      <c r="I151" s="96"/>
      <c r="J151" s="60"/>
      <c r="K151" s="60"/>
      <c r="L151" s="63"/>
      <c r="M151" s="64"/>
      <c r="N151" s="63"/>
      <c r="O151" s="64"/>
      <c r="P151" s="63"/>
      <c r="Q151" s="64"/>
      <c r="R151" s="63"/>
      <c r="S151" s="64"/>
    </row>
    <row r="152" spans="1:19">
      <c r="A152" s="100"/>
      <c r="B152" s="101"/>
      <c r="C152" s="102"/>
      <c r="D152" s="62" t="s">
        <v>107</v>
      </c>
      <c r="E152" s="103"/>
      <c r="F152" s="104" t="s">
        <v>108</v>
      </c>
      <c r="G152" s="102"/>
      <c r="H152" s="103"/>
      <c r="I152" s="105"/>
      <c r="J152" s="102"/>
      <c r="K152" s="102"/>
      <c r="L152" s="63"/>
      <c r="M152" s="64"/>
      <c r="N152" s="63"/>
      <c r="O152" s="64"/>
      <c r="P152" s="63"/>
      <c r="Q152" s="64"/>
      <c r="R152" s="63"/>
      <c r="S152" s="64"/>
    </row>
    <row r="153" spans="1:19">
      <c r="A153" s="106"/>
      <c r="B153" s="107"/>
      <c r="C153" s="108"/>
      <c r="D153" s="62" t="s">
        <v>107</v>
      </c>
      <c r="E153" s="109"/>
      <c r="F153" s="110" t="s">
        <v>173</v>
      </c>
      <c r="G153" s="108"/>
      <c r="H153" s="111">
        <v>13</v>
      </c>
      <c r="I153" s="112"/>
      <c r="J153" s="108"/>
      <c r="K153" s="108"/>
      <c r="L153" s="63"/>
      <c r="M153" s="64"/>
      <c r="N153" s="63"/>
      <c r="O153" s="64"/>
      <c r="P153" s="63"/>
      <c r="Q153" s="64"/>
      <c r="R153" s="63"/>
      <c r="S153" s="64"/>
    </row>
    <row r="154" spans="1:19" ht="28.5">
      <c r="A154" s="21"/>
      <c r="B154" s="22"/>
      <c r="C154" s="120" t="s">
        <v>174</v>
      </c>
      <c r="D154" s="121" t="s">
        <v>96</v>
      </c>
      <c r="E154" s="122" t="s">
        <v>175</v>
      </c>
      <c r="F154" s="123" t="s">
        <v>176</v>
      </c>
      <c r="G154" s="121" t="s">
        <v>125</v>
      </c>
      <c r="H154" s="124">
        <v>160</v>
      </c>
      <c r="I154" s="125">
        <v>390</v>
      </c>
      <c r="J154" s="126">
        <f>ROUND(I154*H154,2)</f>
        <v>62400</v>
      </c>
      <c r="K154" s="123" t="s">
        <v>100</v>
      </c>
      <c r="L154" s="128">
        <f>H154</f>
        <v>160</v>
      </c>
      <c r="M154" s="64">
        <f>L154*I154</f>
        <v>62400</v>
      </c>
      <c r="N154" s="63"/>
      <c r="O154" s="64">
        <f>N154*I154</f>
        <v>0</v>
      </c>
      <c r="P154" s="63"/>
      <c r="Q154" s="64">
        <f>P154*I154</f>
        <v>0</v>
      </c>
      <c r="R154" s="127">
        <f>H154-L154-N154-P154</f>
        <v>0</v>
      </c>
      <c r="S154" s="64">
        <f>R154*I154</f>
        <v>0</v>
      </c>
    </row>
    <row r="155" spans="1:19" ht="57">
      <c r="A155" s="21"/>
      <c r="B155" s="22"/>
      <c r="C155" s="60"/>
      <c r="D155" s="62" t="s">
        <v>101</v>
      </c>
      <c r="E155" s="60"/>
      <c r="F155" s="95" t="s">
        <v>177</v>
      </c>
      <c r="G155" s="60"/>
      <c r="H155" s="60"/>
      <c r="I155" s="96"/>
      <c r="J155" s="60"/>
      <c r="K155" s="60"/>
      <c r="L155" s="63"/>
      <c r="M155" s="64"/>
      <c r="N155" s="63"/>
      <c r="O155" s="64"/>
      <c r="P155" s="63"/>
      <c r="Q155" s="64"/>
      <c r="R155" s="63"/>
      <c r="S155" s="64"/>
    </row>
    <row r="156" spans="1:19" ht="28.5">
      <c r="A156" s="21"/>
      <c r="B156" s="22"/>
      <c r="C156" s="60"/>
      <c r="D156" s="97" t="s">
        <v>103</v>
      </c>
      <c r="E156" s="60"/>
      <c r="F156" s="98" t="s">
        <v>178</v>
      </c>
      <c r="G156" s="60"/>
      <c r="H156" s="60"/>
      <c r="I156" s="96"/>
      <c r="J156" s="60"/>
      <c r="K156" s="60"/>
      <c r="L156" s="63"/>
      <c r="M156" s="64"/>
      <c r="N156" s="63"/>
      <c r="O156" s="64"/>
      <c r="P156" s="63"/>
      <c r="Q156" s="64"/>
      <c r="R156" s="63"/>
      <c r="S156" s="64"/>
    </row>
    <row r="157" spans="1:19" ht="28.5">
      <c r="A157" s="21"/>
      <c r="B157" s="22"/>
      <c r="C157" s="60"/>
      <c r="D157" s="62" t="s">
        <v>105</v>
      </c>
      <c r="E157" s="60"/>
      <c r="F157" s="99" t="s">
        <v>179</v>
      </c>
      <c r="G157" s="60"/>
      <c r="H157" s="60"/>
      <c r="I157" s="96"/>
      <c r="J157" s="60"/>
      <c r="K157" s="60"/>
      <c r="L157" s="63"/>
      <c r="M157" s="64"/>
      <c r="N157" s="63"/>
      <c r="O157" s="64"/>
      <c r="P157" s="63"/>
      <c r="Q157" s="64"/>
      <c r="R157" s="63"/>
      <c r="S157" s="64"/>
    </row>
    <row r="158" spans="1:19">
      <c r="A158" s="100"/>
      <c r="B158" s="101"/>
      <c r="C158" s="102"/>
      <c r="D158" s="62" t="s">
        <v>107</v>
      </c>
      <c r="E158" s="103"/>
      <c r="F158" s="104" t="s">
        <v>108</v>
      </c>
      <c r="G158" s="102"/>
      <c r="H158" s="103"/>
      <c r="I158" s="105"/>
      <c r="J158" s="102"/>
      <c r="K158" s="102"/>
      <c r="L158" s="63"/>
      <c r="M158" s="64"/>
      <c r="N158" s="63"/>
      <c r="O158" s="64"/>
      <c r="P158" s="63"/>
      <c r="Q158" s="64"/>
      <c r="R158" s="63"/>
      <c r="S158" s="64"/>
    </row>
    <row r="159" spans="1:19" ht="42.75">
      <c r="A159" s="106"/>
      <c r="B159" s="107"/>
      <c r="C159" s="108"/>
      <c r="D159" s="62" t="s">
        <v>107</v>
      </c>
      <c r="E159" s="109"/>
      <c r="F159" s="110" t="s">
        <v>180</v>
      </c>
      <c r="G159" s="108"/>
      <c r="H159" s="111">
        <v>160</v>
      </c>
      <c r="I159" s="112"/>
      <c r="J159" s="108"/>
      <c r="K159" s="108"/>
      <c r="L159" s="63"/>
      <c r="M159" s="64"/>
      <c r="N159" s="63"/>
      <c r="O159" s="64"/>
      <c r="P159" s="63"/>
      <c r="Q159" s="64"/>
      <c r="R159" s="63"/>
      <c r="S159" s="64"/>
    </row>
    <row r="160" spans="1:19" ht="28.5">
      <c r="A160" s="21"/>
      <c r="B160" s="22"/>
      <c r="C160" s="120" t="s">
        <v>181</v>
      </c>
      <c r="D160" s="121" t="s">
        <v>96</v>
      </c>
      <c r="E160" s="122" t="s">
        <v>182</v>
      </c>
      <c r="F160" s="123" t="s">
        <v>183</v>
      </c>
      <c r="G160" s="121" t="s">
        <v>125</v>
      </c>
      <c r="H160" s="124">
        <v>160</v>
      </c>
      <c r="I160" s="125">
        <v>144</v>
      </c>
      <c r="J160" s="126">
        <f>ROUND(I160*H160,2)</f>
        <v>23040</v>
      </c>
      <c r="K160" s="123" t="s">
        <v>100</v>
      </c>
      <c r="L160" s="128"/>
      <c r="M160" s="64">
        <f>L160*I160</f>
        <v>0</v>
      </c>
      <c r="N160" s="127">
        <f>H160</f>
        <v>160</v>
      </c>
      <c r="O160" s="64">
        <f>N160*I160</f>
        <v>23040</v>
      </c>
      <c r="P160" s="63"/>
      <c r="Q160" s="64">
        <f>P160*I160</f>
        <v>0</v>
      </c>
      <c r="R160" s="127">
        <f>H160-L160-N160-P160</f>
        <v>0</v>
      </c>
      <c r="S160" s="64">
        <f>R160*I160</f>
        <v>0</v>
      </c>
    </row>
    <row r="161" spans="1:19" ht="57">
      <c r="A161" s="21"/>
      <c r="B161" s="22"/>
      <c r="C161" s="60"/>
      <c r="D161" s="62" t="s">
        <v>101</v>
      </c>
      <c r="E161" s="60"/>
      <c r="F161" s="95" t="s">
        <v>184</v>
      </c>
      <c r="G161" s="60"/>
      <c r="H161" s="60"/>
      <c r="I161" s="96"/>
      <c r="J161" s="60"/>
      <c r="K161" s="60"/>
      <c r="L161" s="63"/>
      <c r="M161" s="64"/>
      <c r="N161" s="63"/>
      <c r="O161" s="64"/>
      <c r="P161" s="63"/>
      <c r="Q161" s="64"/>
      <c r="R161" s="63"/>
      <c r="S161" s="64"/>
    </row>
    <row r="162" spans="1:19" ht="28.5">
      <c r="A162" s="21"/>
      <c r="B162" s="22"/>
      <c r="C162" s="60"/>
      <c r="D162" s="97" t="s">
        <v>103</v>
      </c>
      <c r="E162" s="60"/>
      <c r="F162" s="98" t="s">
        <v>185</v>
      </c>
      <c r="G162" s="60"/>
      <c r="H162" s="60"/>
      <c r="I162" s="96"/>
      <c r="J162" s="60"/>
      <c r="K162" s="60"/>
      <c r="L162" s="63"/>
      <c r="M162" s="64"/>
      <c r="N162" s="63"/>
      <c r="O162" s="64"/>
      <c r="P162" s="63"/>
      <c r="Q162" s="64"/>
      <c r="R162" s="63"/>
      <c r="S162" s="64"/>
    </row>
    <row r="163" spans="1:19" ht="28.5">
      <c r="A163" s="21"/>
      <c r="B163" s="22"/>
      <c r="C163" s="60"/>
      <c r="D163" s="62" t="s">
        <v>105</v>
      </c>
      <c r="E163" s="60"/>
      <c r="F163" s="99" t="s">
        <v>179</v>
      </c>
      <c r="G163" s="60"/>
      <c r="H163" s="60"/>
      <c r="I163" s="96"/>
      <c r="J163" s="60"/>
      <c r="K163" s="60"/>
      <c r="L163" s="63"/>
      <c r="M163" s="64"/>
      <c r="N163" s="63"/>
      <c r="O163" s="64"/>
      <c r="P163" s="63"/>
      <c r="Q163" s="64"/>
      <c r="R163" s="63"/>
      <c r="S163" s="64"/>
    </row>
    <row r="164" spans="1:19">
      <c r="A164" s="100"/>
      <c r="B164" s="101"/>
      <c r="C164" s="102"/>
      <c r="D164" s="62" t="s">
        <v>107</v>
      </c>
      <c r="E164" s="103"/>
      <c r="F164" s="104" t="s">
        <v>108</v>
      </c>
      <c r="G164" s="102"/>
      <c r="H164" s="103"/>
      <c r="I164" s="105"/>
      <c r="J164" s="102"/>
      <c r="K164" s="102"/>
      <c r="L164" s="63"/>
      <c r="M164" s="64"/>
      <c r="N164" s="63"/>
      <c r="O164" s="64"/>
      <c r="P164" s="63"/>
      <c r="Q164" s="64"/>
      <c r="R164" s="63"/>
      <c r="S164" s="64"/>
    </row>
    <row r="165" spans="1:19" ht="28.5">
      <c r="A165" s="106"/>
      <c r="B165" s="107"/>
      <c r="C165" s="108"/>
      <c r="D165" s="62" t="s">
        <v>107</v>
      </c>
      <c r="E165" s="109"/>
      <c r="F165" s="110" t="s">
        <v>186</v>
      </c>
      <c r="G165" s="108"/>
      <c r="H165" s="111">
        <v>160</v>
      </c>
      <c r="I165" s="112"/>
      <c r="J165" s="108"/>
      <c r="K165" s="108"/>
      <c r="L165" s="63"/>
      <c r="M165" s="64"/>
      <c r="N165" s="63"/>
      <c r="O165" s="64"/>
      <c r="P165" s="63"/>
      <c r="Q165" s="64"/>
      <c r="R165" s="63"/>
      <c r="S165" s="64"/>
    </row>
    <row r="166" spans="1:19" ht="28.5">
      <c r="A166" s="21"/>
      <c r="B166" s="22"/>
      <c r="C166" s="120" t="s">
        <v>187</v>
      </c>
      <c r="D166" s="121" t="s">
        <v>96</v>
      </c>
      <c r="E166" s="122" t="s">
        <v>188</v>
      </c>
      <c r="F166" s="123" t="s">
        <v>189</v>
      </c>
      <c r="G166" s="121" t="s">
        <v>190</v>
      </c>
      <c r="H166" s="124">
        <v>217</v>
      </c>
      <c r="I166" s="125">
        <v>71.8</v>
      </c>
      <c r="J166" s="126">
        <f>ROUND(I166*H166,2)</f>
        <v>15580.6</v>
      </c>
      <c r="K166" s="123" t="s">
        <v>100</v>
      </c>
      <c r="L166" s="128">
        <f>H166</f>
        <v>217</v>
      </c>
      <c r="M166" s="64">
        <f>L166*I166</f>
        <v>15580.599999999999</v>
      </c>
      <c r="N166" s="63"/>
      <c r="O166" s="64">
        <f>N166*I166</f>
        <v>0</v>
      </c>
      <c r="P166" s="63"/>
      <c r="Q166" s="64">
        <f>P166*I166</f>
        <v>0</v>
      </c>
      <c r="R166" s="127">
        <f>H166-L166-N166-P166</f>
        <v>0</v>
      </c>
      <c r="S166" s="64">
        <f>R166*I166</f>
        <v>0</v>
      </c>
    </row>
    <row r="167" spans="1:19" ht="42.75">
      <c r="A167" s="21"/>
      <c r="B167" s="22"/>
      <c r="C167" s="60"/>
      <c r="D167" s="62" t="s">
        <v>101</v>
      </c>
      <c r="E167" s="60"/>
      <c r="F167" s="95" t="s">
        <v>191</v>
      </c>
      <c r="G167" s="60"/>
      <c r="H167" s="60"/>
      <c r="I167" s="96"/>
      <c r="J167" s="60"/>
      <c r="K167" s="60"/>
      <c r="L167" s="63"/>
      <c r="M167" s="64"/>
      <c r="N167" s="63"/>
      <c r="O167" s="64"/>
      <c r="P167" s="63"/>
      <c r="Q167" s="64"/>
      <c r="R167" s="63"/>
      <c r="S167" s="64"/>
    </row>
    <row r="168" spans="1:19" ht="28.5">
      <c r="A168" s="21"/>
      <c r="B168" s="22"/>
      <c r="C168" s="60"/>
      <c r="D168" s="97" t="s">
        <v>103</v>
      </c>
      <c r="E168" s="60"/>
      <c r="F168" s="98" t="s">
        <v>192</v>
      </c>
      <c r="G168" s="60"/>
      <c r="H168" s="60"/>
      <c r="I168" s="96"/>
      <c r="J168" s="60"/>
      <c r="K168" s="60"/>
      <c r="L168" s="63"/>
      <c r="M168" s="64"/>
      <c r="N168" s="63"/>
      <c r="O168" s="64"/>
      <c r="P168" s="63"/>
      <c r="Q168" s="64"/>
      <c r="R168" s="63"/>
      <c r="S168" s="64"/>
    </row>
    <row r="169" spans="1:19">
      <c r="A169" s="100"/>
      <c r="B169" s="101"/>
      <c r="C169" s="102"/>
      <c r="D169" s="62" t="s">
        <v>107</v>
      </c>
      <c r="E169" s="103"/>
      <c r="F169" s="104" t="s">
        <v>108</v>
      </c>
      <c r="G169" s="102"/>
      <c r="H169" s="103"/>
      <c r="I169" s="105"/>
      <c r="J169" s="102"/>
      <c r="K169" s="102"/>
      <c r="L169" s="63"/>
      <c r="M169" s="64"/>
      <c r="N169" s="63"/>
      <c r="O169" s="64"/>
      <c r="P169" s="63"/>
      <c r="Q169" s="64"/>
      <c r="R169" s="63"/>
      <c r="S169" s="64"/>
    </row>
    <row r="170" spans="1:19">
      <c r="A170" s="106"/>
      <c r="B170" s="107"/>
      <c r="C170" s="108"/>
      <c r="D170" s="62" t="s">
        <v>107</v>
      </c>
      <c r="E170" s="109"/>
      <c r="F170" s="110" t="s">
        <v>193</v>
      </c>
      <c r="G170" s="108"/>
      <c r="H170" s="111">
        <v>217</v>
      </c>
      <c r="I170" s="112"/>
      <c r="J170" s="108"/>
      <c r="K170" s="108"/>
      <c r="L170" s="63"/>
      <c r="M170" s="64"/>
      <c r="N170" s="63"/>
      <c r="O170" s="64"/>
      <c r="P170" s="63"/>
      <c r="Q170" s="64"/>
      <c r="R170" s="63"/>
      <c r="S170" s="64"/>
    </row>
    <row r="171" spans="1:19" ht="28.5">
      <c r="A171" s="21"/>
      <c r="B171" s="22"/>
      <c r="C171" s="120" t="s">
        <v>194</v>
      </c>
      <c r="D171" s="121" t="s">
        <v>96</v>
      </c>
      <c r="E171" s="122" t="s">
        <v>195</v>
      </c>
      <c r="F171" s="123" t="s">
        <v>196</v>
      </c>
      <c r="G171" s="121" t="s">
        <v>190</v>
      </c>
      <c r="H171" s="124">
        <v>60</v>
      </c>
      <c r="I171" s="125">
        <v>51.1</v>
      </c>
      <c r="J171" s="126">
        <f>ROUND(I171*H171,2)</f>
        <v>3066</v>
      </c>
      <c r="K171" s="123" t="s">
        <v>100</v>
      </c>
      <c r="L171" s="128">
        <f>H171</f>
        <v>60</v>
      </c>
      <c r="M171" s="64">
        <f>L171*I171</f>
        <v>3066</v>
      </c>
      <c r="N171" s="63"/>
      <c r="O171" s="64">
        <f>N171*I171</f>
        <v>0</v>
      </c>
      <c r="P171" s="63"/>
      <c r="Q171" s="64">
        <f>P171*I171</f>
        <v>0</v>
      </c>
      <c r="R171" s="127">
        <f>H171-L171-N171-P171</f>
        <v>0</v>
      </c>
      <c r="S171" s="64">
        <f>R171*I171</f>
        <v>0</v>
      </c>
    </row>
    <row r="172" spans="1:19" ht="42.75">
      <c r="A172" s="21"/>
      <c r="B172" s="22"/>
      <c r="C172" s="60"/>
      <c r="D172" s="62" t="s">
        <v>101</v>
      </c>
      <c r="E172" s="60"/>
      <c r="F172" s="95" t="s">
        <v>197</v>
      </c>
      <c r="G172" s="60"/>
      <c r="H172" s="60"/>
      <c r="I172" s="96"/>
      <c r="J172" s="60"/>
      <c r="K172" s="60"/>
      <c r="L172" s="63"/>
      <c r="M172" s="64"/>
      <c r="N172" s="63"/>
      <c r="O172" s="64"/>
      <c r="P172" s="63"/>
      <c r="Q172" s="64"/>
      <c r="R172" s="63"/>
      <c r="S172" s="64"/>
    </row>
    <row r="173" spans="1:19" ht="28.5">
      <c r="A173" s="21"/>
      <c r="B173" s="22"/>
      <c r="C173" s="60"/>
      <c r="D173" s="97" t="s">
        <v>103</v>
      </c>
      <c r="E173" s="60"/>
      <c r="F173" s="98" t="s">
        <v>198</v>
      </c>
      <c r="G173" s="60"/>
      <c r="H173" s="60"/>
      <c r="I173" s="96"/>
      <c r="J173" s="60"/>
      <c r="K173" s="60"/>
      <c r="L173" s="63"/>
      <c r="M173" s="64"/>
      <c r="N173" s="63"/>
      <c r="O173" s="64"/>
      <c r="P173" s="63"/>
      <c r="Q173" s="64"/>
      <c r="R173" s="63"/>
      <c r="S173" s="64"/>
    </row>
    <row r="174" spans="1:19">
      <c r="A174" s="100"/>
      <c r="B174" s="101"/>
      <c r="C174" s="102"/>
      <c r="D174" s="62" t="s">
        <v>107</v>
      </c>
      <c r="E174" s="103"/>
      <c r="F174" s="104" t="s">
        <v>108</v>
      </c>
      <c r="G174" s="102"/>
      <c r="H174" s="103"/>
      <c r="I174" s="105"/>
      <c r="J174" s="102"/>
      <c r="K174" s="102"/>
      <c r="L174" s="63"/>
      <c r="M174" s="64"/>
      <c r="N174" s="63"/>
      <c r="O174" s="64"/>
      <c r="P174" s="63"/>
      <c r="Q174" s="64"/>
      <c r="R174" s="63"/>
      <c r="S174" s="64"/>
    </row>
    <row r="175" spans="1:19">
      <c r="A175" s="106"/>
      <c r="B175" s="107"/>
      <c r="C175" s="108"/>
      <c r="D175" s="62" t="s">
        <v>107</v>
      </c>
      <c r="E175" s="109"/>
      <c r="F175" s="110" t="s">
        <v>199</v>
      </c>
      <c r="G175" s="108"/>
      <c r="H175" s="111">
        <v>60</v>
      </c>
      <c r="I175" s="112"/>
      <c r="J175" s="108"/>
      <c r="K175" s="108"/>
      <c r="L175" s="63"/>
      <c r="M175" s="64"/>
      <c r="N175" s="63"/>
      <c r="O175" s="64"/>
      <c r="P175" s="63"/>
      <c r="Q175" s="64"/>
      <c r="R175" s="63"/>
      <c r="S175" s="64"/>
    </row>
    <row r="176" spans="1:19" ht="28.5">
      <c r="A176" s="21"/>
      <c r="B176" s="22"/>
      <c r="C176" s="120" t="s">
        <v>200</v>
      </c>
      <c r="D176" s="121" t="s">
        <v>96</v>
      </c>
      <c r="E176" s="122" t="s">
        <v>201</v>
      </c>
      <c r="F176" s="123" t="s">
        <v>202</v>
      </c>
      <c r="G176" s="121" t="s">
        <v>125</v>
      </c>
      <c r="H176" s="124">
        <v>241</v>
      </c>
      <c r="I176" s="125">
        <v>28.3</v>
      </c>
      <c r="J176" s="126">
        <f>ROUND(I176*H176,2)</f>
        <v>6820.3</v>
      </c>
      <c r="K176" s="123" t="s">
        <v>100</v>
      </c>
      <c r="L176" s="128">
        <f>H176</f>
        <v>241</v>
      </c>
      <c r="M176" s="64">
        <f>L176*I176</f>
        <v>6820.3</v>
      </c>
      <c r="N176" s="63"/>
      <c r="O176" s="64">
        <f>N176*I176</f>
        <v>0</v>
      </c>
      <c r="P176" s="63"/>
      <c r="Q176" s="64">
        <f>P176*I176</f>
        <v>0</v>
      </c>
      <c r="R176" s="127">
        <f>H176-L176-N176-P176</f>
        <v>0</v>
      </c>
      <c r="S176" s="64">
        <f>R176*I176</f>
        <v>0</v>
      </c>
    </row>
    <row r="177" spans="1:19" ht="28.5">
      <c r="A177" s="21"/>
      <c r="B177" s="22"/>
      <c r="C177" s="60"/>
      <c r="D177" s="62" t="s">
        <v>101</v>
      </c>
      <c r="E177" s="60"/>
      <c r="F177" s="95" t="s">
        <v>203</v>
      </c>
      <c r="G177" s="60"/>
      <c r="H177" s="60"/>
      <c r="I177" s="96"/>
      <c r="J177" s="60"/>
      <c r="K177" s="60"/>
      <c r="L177" s="63"/>
      <c r="M177" s="64"/>
      <c r="N177" s="63"/>
      <c r="O177" s="64"/>
      <c r="P177" s="63"/>
      <c r="Q177" s="64"/>
      <c r="R177" s="63"/>
      <c r="S177" s="64"/>
    </row>
    <row r="178" spans="1:19" ht="28.5">
      <c r="A178" s="21"/>
      <c r="B178" s="22"/>
      <c r="C178" s="60"/>
      <c r="D178" s="97" t="s">
        <v>103</v>
      </c>
      <c r="E178" s="60"/>
      <c r="F178" s="98" t="s">
        <v>204</v>
      </c>
      <c r="G178" s="60"/>
      <c r="H178" s="60"/>
      <c r="I178" s="96"/>
      <c r="J178" s="60"/>
      <c r="K178" s="60"/>
      <c r="L178" s="63"/>
      <c r="M178" s="64"/>
      <c r="N178" s="63"/>
      <c r="O178" s="64"/>
      <c r="P178" s="63"/>
      <c r="Q178" s="64"/>
      <c r="R178" s="63"/>
      <c r="S178" s="64"/>
    </row>
    <row r="179" spans="1:19">
      <c r="A179" s="100"/>
      <c r="B179" s="101"/>
      <c r="C179" s="102"/>
      <c r="D179" s="62" t="s">
        <v>107</v>
      </c>
      <c r="E179" s="103"/>
      <c r="F179" s="104" t="s">
        <v>108</v>
      </c>
      <c r="G179" s="102"/>
      <c r="H179" s="103"/>
      <c r="I179" s="105"/>
      <c r="J179" s="102"/>
      <c r="K179" s="102"/>
      <c r="L179" s="63"/>
      <c r="M179" s="64"/>
      <c r="N179" s="63"/>
      <c r="O179" s="64"/>
      <c r="P179" s="63"/>
      <c r="Q179" s="64"/>
      <c r="R179" s="63"/>
      <c r="S179" s="64"/>
    </row>
    <row r="180" spans="1:19" ht="28.5">
      <c r="A180" s="106"/>
      <c r="B180" s="107"/>
      <c r="C180" s="108"/>
      <c r="D180" s="62" t="s">
        <v>107</v>
      </c>
      <c r="E180" s="109"/>
      <c r="F180" s="110" t="s">
        <v>205</v>
      </c>
      <c r="G180" s="108"/>
      <c r="H180" s="111">
        <v>241</v>
      </c>
      <c r="I180" s="112"/>
      <c r="J180" s="108"/>
      <c r="K180" s="108"/>
      <c r="L180" s="63"/>
      <c r="M180" s="64"/>
      <c r="N180" s="63"/>
      <c r="O180" s="64"/>
      <c r="P180" s="63"/>
      <c r="Q180" s="64"/>
      <c r="R180" s="63"/>
      <c r="S180" s="64"/>
    </row>
    <row r="181" spans="1:19" ht="28.5">
      <c r="A181" s="21"/>
      <c r="B181" s="22"/>
      <c r="C181" s="120" t="s">
        <v>206</v>
      </c>
      <c r="D181" s="121" t="s">
        <v>96</v>
      </c>
      <c r="E181" s="122" t="s">
        <v>207</v>
      </c>
      <c r="F181" s="123" t="s">
        <v>208</v>
      </c>
      <c r="G181" s="121" t="s">
        <v>209</v>
      </c>
      <c r="H181" s="124">
        <v>101</v>
      </c>
      <c r="I181" s="125">
        <v>211</v>
      </c>
      <c r="J181" s="126">
        <f>ROUND(I181*H181,2)</f>
        <v>21311</v>
      </c>
      <c r="K181" s="123" t="s">
        <v>100</v>
      </c>
      <c r="L181" s="128">
        <f>H181</f>
        <v>101</v>
      </c>
      <c r="M181" s="64">
        <f>L181*I181</f>
        <v>21311</v>
      </c>
      <c r="N181" s="63"/>
      <c r="O181" s="64">
        <f>N181*I181</f>
        <v>0</v>
      </c>
      <c r="P181" s="63"/>
      <c r="Q181" s="64">
        <f>P181*I181</f>
        <v>0</v>
      </c>
      <c r="R181" s="127">
        <f>H181-L181-N181-P181</f>
        <v>0</v>
      </c>
      <c r="S181" s="64">
        <f>R181*I181</f>
        <v>0</v>
      </c>
    </row>
    <row r="182" spans="1:19" ht="28.5">
      <c r="A182" s="21"/>
      <c r="B182" s="22"/>
      <c r="C182" s="60"/>
      <c r="D182" s="62" t="s">
        <v>101</v>
      </c>
      <c r="E182" s="60"/>
      <c r="F182" s="95" t="s">
        <v>210</v>
      </c>
      <c r="G182" s="60"/>
      <c r="H182" s="60"/>
      <c r="I182" s="96"/>
      <c r="J182" s="60"/>
      <c r="K182" s="60"/>
      <c r="L182" s="63"/>
      <c r="M182" s="64"/>
      <c r="N182" s="63"/>
      <c r="O182" s="64"/>
      <c r="P182" s="63"/>
      <c r="Q182" s="64"/>
      <c r="R182" s="63"/>
      <c r="S182" s="64"/>
    </row>
    <row r="183" spans="1:19" ht="28.5">
      <c r="A183" s="21"/>
      <c r="B183" s="22"/>
      <c r="C183" s="60"/>
      <c r="D183" s="97" t="s">
        <v>103</v>
      </c>
      <c r="E183" s="60"/>
      <c r="F183" s="98" t="s">
        <v>211</v>
      </c>
      <c r="G183" s="60"/>
      <c r="H183" s="60"/>
      <c r="I183" s="96"/>
      <c r="J183" s="60"/>
      <c r="K183" s="60"/>
      <c r="L183" s="63"/>
      <c r="M183" s="64"/>
      <c r="N183" s="63"/>
      <c r="O183" s="64"/>
      <c r="P183" s="63"/>
      <c r="Q183" s="64"/>
      <c r="R183" s="63"/>
      <c r="S183" s="64"/>
    </row>
    <row r="184" spans="1:19" ht="28.5">
      <c r="A184" s="21"/>
      <c r="B184" s="22"/>
      <c r="C184" s="60"/>
      <c r="D184" s="62" t="s">
        <v>105</v>
      </c>
      <c r="E184" s="60"/>
      <c r="F184" s="99" t="s">
        <v>212</v>
      </c>
      <c r="G184" s="60"/>
      <c r="H184" s="60"/>
      <c r="I184" s="96"/>
      <c r="J184" s="60"/>
      <c r="K184" s="60"/>
      <c r="L184" s="63"/>
      <c r="M184" s="64"/>
      <c r="N184" s="63"/>
      <c r="O184" s="64"/>
      <c r="P184" s="63"/>
      <c r="Q184" s="64"/>
      <c r="R184" s="63"/>
      <c r="S184" s="64"/>
    </row>
    <row r="185" spans="1:19">
      <c r="A185" s="100"/>
      <c r="B185" s="101"/>
      <c r="C185" s="102"/>
      <c r="D185" s="62" t="s">
        <v>107</v>
      </c>
      <c r="E185" s="103"/>
      <c r="F185" s="104" t="s">
        <v>108</v>
      </c>
      <c r="G185" s="102"/>
      <c r="H185" s="103"/>
      <c r="I185" s="105"/>
      <c r="J185" s="102"/>
      <c r="K185" s="102"/>
      <c r="L185" s="63"/>
      <c r="M185" s="64"/>
      <c r="N185" s="63"/>
      <c r="O185" s="64"/>
      <c r="P185" s="63"/>
      <c r="Q185" s="64"/>
      <c r="R185" s="63"/>
      <c r="S185" s="64"/>
    </row>
    <row r="186" spans="1:19">
      <c r="A186" s="106"/>
      <c r="B186" s="107"/>
      <c r="C186" s="108"/>
      <c r="D186" s="62" t="s">
        <v>107</v>
      </c>
      <c r="E186" s="109"/>
      <c r="F186" s="110" t="s">
        <v>213</v>
      </c>
      <c r="G186" s="108"/>
      <c r="H186" s="111">
        <v>101</v>
      </c>
      <c r="I186" s="112"/>
      <c r="J186" s="108"/>
      <c r="K186" s="108"/>
      <c r="L186" s="63"/>
      <c r="M186" s="64"/>
      <c r="N186" s="63"/>
      <c r="O186" s="64"/>
      <c r="P186" s="63"/>
      <c r="Q186" s="64"/>
      <c r="R186" s="63"/>
      <c r="S186" s="64"/>
    </row>
    <row r="187" spans="1:19" ht="42.75">
      <c r="A187" s="21"/>
      <c r="B187" s="22"/>
      <c r="C187" s="120" t="s">
        <v>214</v>
      </c>
      <c r="D187" s="121" t="s">
        <v>96</v>
      </c>
      <c r="E187" s="122" t="s">
        <v>215</v>
      </c>
      <c r="F187" s="123" t="s">
        <v>216</v>
      </c>
      <c r="G187" s="121" t="s">
        <v>209</v>
      </c>
      <c r="H187" s="124">
        <v>40</v>
      </c>
      <c r="I187" s="125">
        <v>189</v>
      </c>
      <c r="J187" s="126">
        <f>ROUND(I187*H187,2)</f>
        <v>7560</v>
      </c>
      <c r="K187" s="123"/>
      <c r="L187" s="128">
        <f>H187</f>
        <v>40</v>
      </c>
      <c r="M187" s="64">
        <f>L187*I187</f>
        <v>7560</v>
      </c>
      <c r="N187" s="63"/>
      <c r="O187" s="64">
        <f>N187*I187</f>
        <v>0</v>
      </c>
      <c r="P187" s="63"/>
      <c r="Q187" s="64">
        <f>P187*I187</f>
        <v>0</v>
      </c>
      <c r="R187" s="127">
        <f>H187-L187-N187-P187</f>
        <v>0</v>
      </c>
      <c r="S187" s="64">
        <f>R187*I187</f>
        <v>0</v>
      </c>
    </row>
    <row r="188" spans="1:19" ht="57">
      <c r="A188" s="21"/>
      <c r="B188" s="22"/>
      <c r="C188" s="60"/>
      <c r="D188" s="62" t="s">
        <v>101</v>
      </c>
      <c r="E188" s="60"/>
      <c r="F188" s="95" t="s">
        <v>217</v>
      </c>
      <c r="G188" s="60"/>
      <c r="H188" s="60"/>
      <c r="I188" s="96"/>
      <c r="J188" s="60"/>
      <c r="K188" s="60"/>
      <c r="L188" s="63"/>
      <c r="M188" s="64"/>
      <c r="N188" s="63"/>
      <c r="O188" s="64"/>
      <c r="P188" s="63"/>
      <c r="Q188" s="64"/>
      <c r="R188" s="63"/>
      <c r="S188" s="64"/>
    </row>
    <row r="189" spans="1:19" ht="28.5">
      <c r="A189" s="21"/>
      <c r="B189" s="22"/>
      <c r="C189" s="60"/>
      <c r="D189" s="62" t="s">
        <v>105</v>
      </c>
      <c r="E189" s="60"/>
      <c r="F189" s="99" t="s">
        <v>218</v>
      </c>
      <c r="G189" s="60"/>
      <c r="H189" s="60"/>
      <c r="I189" s="96"/>
      <c r="J189" s="60"/>
      <c r="K189" s="60"/>
      <c r="L189" s="63"/>
      <c r="M189" s="64"/>
      <c r="N189" s="63"/>
      <c r="O189" s="64"/>
      <c r="P189" s="63"/>
      <c r="Q189" s="64"/>
      <c r="R189" s="63"/>
      <c r="S189" s="64"/>
    </row>
    <row r="190" spans="1:19">
      <c r="A190" s="100"/>
      <c r="B190" s="101"/>
      <c r="C190" s="102"/>
      <c r="D190" s="62" t="s">
        <v>107</v>
      </c>
      <c r="E190" s="103"/>
      <c r="F190" s="104" t="s">
        <v>219</v>
      </c>
      <c r="G190" s="102"/>
      <c r="H190" s="103"/>
      <c r="I190" s="105"/>
      <c r="J190" s="102"/>
      <c r="K190" s="102"/>
      <c r="L190" s="63"/>
      <c r="M190" s="64"/>
      <c r="N190" s="63"/>
      <c r="O190" s="64"/>
      <c r="P190" s="63"/>
      <c r="Q190" s="64"/>
      <c r="R190" s="63"/>
      <c r="S190" s="64"/>
    </row>
    <row r="191" spans="1:19">
      <c r="A191" s="106"/>
      <c r="B191" s="107"/>
      <c r="C191" s="108"/>
      <c r="D191" s="62" t="s">
        <v>107</v>
      </c>
      <c r="E191" s="109"/>
      <c r="F191" s="110" t="s">
        <v>220</v>
      </c>
      <c r="G191" s="108"/>
      <c r="H191" s="111">
        <v>20</v>
      </c>
      <c r="I191" s="112"/>
      <c r="J191" s="108"/>
      <c r="K191" s="108"/>
      <c r="L191" s="63"/>
      <c r="M191" s="64"/>
      <c r="N191" s="63"/>
      <c r="O191" s="64"/>
      <c r="P191" s="63"/>
      <c r="Q191" s="64"/>
      <c r="R191" s="63"/>
      <c r="S191" s="64"/>
    </row>
    <row r="192" spans="1:19">
      <c r="A192" s="100"/>
      <c r="B192" s="101"/>
      <c r="C192" s="102"/>
      <c r="D192" s="62" t="s">
        <v>107</v>
      </c>
      <c r="E192" s="103"/>
      <c r="F192" s="104" t="s">
        <v>221</v>
      </c>
      <c r="G192" s="102"/>
      <c r="H192" s="103"/>
      <c r="I192" s="105"/>
      <c r="J192" s="102"/>
      <c r="K192" s="102"/>
      <c r="L192" s="63"/>
      <c r="M192" s="64"/>
      <c r="N192" s="63"/>
      <c r="O192" s="64"/>
      <c r="P192" s="63"/>
      <c r="Q192" s="64"/>
      <c r="R192" s="63"/>
      <c r="S192" s="64"/>
    </row>
    <row r="193" spans="1:19">
      <c r="A193" s="106"/>
      <c r="B193" s="107"/>
      <c r="C193" s="108"/>
      <c r="D193" s="62" t="s">
        <v>107</v>
      </c>
      <c r="E193" s="109"/>
      <c r="F193" s="110" t="s">
        <v>220</v>
      </c>
      <c r="G193" s="108"/>
      <c r="H193" s="111">
        <v>20</v>
      </c>
      <c r="I193" s="112"/>
      <c r="J193" s="108"/>
      <c r="K193" s="108"/>
      <c r="L193" s="63"/>
      <c r="M193" s="64"/>
      <c r="N193" s="63"/>
      <c r="O193" s="64"/>
      <c r="P193" s="63"/>
      <c r="Q193" s="64"/>
      <c r="R193" s="63"/>
      <c r="S193" s="64"/>
    </row>
    <row r="194" spans="1:19" ht="42.75">
      <c r="A194" s="21"/>
      <c r="B194" s="22"/>
      <c r="C194" s="120" t="s">
        <v>222</v>
      </c>
      <c r="D194" s="121" t="s">
        <v>96</v>
      </c>
      <c r="E194" s="122" t="s">
        <v>223</v>
      </c>
      <c r="F194" s="123" t="s">
        <v>224</v>
      </c>
      <c r="G194" s="121" t="s">
        <v>209</v>
      </c>
      <c r="H194" s="124">
        <v>117.15</v>
      </c>
      <c r="I194" s="125">
        <v>304</v>
      </c>
      <c r="J194" s="126">
        <f>ROUND(I194*H194,2)</f>
        <v>35613.599999999999</v>
      </c>
      <c r="K194" s="123"/>
      <c r="L194" s="128">
        <f>H194</f>
        <v>117.15</v>
      </c>
      <c r="M194" s="64">
        <f>L194*I194</f>
        <v>35613.599999999999</v>
      </c>
      <c r="N194" s="63"/>
      <c r="O194" s="64">
        <f>N194*I194</f>
        <v>0</v>
      </c>
      <c r="P194" s="63"/>
      <c r="Q194" s="64">
        <f>P194*I194</f>
        <v>0</v>
      </c>
      <c r="R194" s="127">
        <f>H194-L194-N194-P194</f>
        <v>0</v>
      </c>
      <c r="S194" s="64">
        <f>R194*I194</f>
        <v>0</v>
      </c>
    </row>
    <row r="195" spans="1:19" ht="57">
      <c r="A195" s="21"/>
      <c r="B195" s="22"/>
      <c r="C195" s="60"/>
      <c r="D195" s="62" t="s">
        <v>101</v>
      </c>
      <c r="E195" s="60"/>
      <c r="F195" s="95" t="s">
        <v>225</v>
      </c>
      <c r="G195" s="60"/>
      <c r="H195" s="60"/>
      <c r="I195" s="96"/>
      <c r="J195" s="60"/>
      <c r="K195" s="60"/>
      <c r="L195" s="63"/>
      <c r="M195" s="64"/>
      <c r="N195" s="63"/>
      <c r="O195" s="64"/>
      <c r="P195" s="63"/>
      <c r="Q195" s="64"/>
      <c r="R195" s="63"/>
      <c r="S195" s="64"/>
    </row>
    <row r="196" spans="1:19" ht="42.75">
      <c r="A196" s="21"/>
      <c r="B196" s="22"/>
      <c r="C196" s="60"/>
      <c r="D196" s="62" t="s">
        <v>105</v>
      </c>
      <c r="E196" s="60"/>
      <c r="F196" s="99" t="s">
        <v>226</v>
      </c>
      <c r="G196" s="60"/>
      <c r="H196" s="60"/>
      <c r="I196" s="96"/>
      <c r="J196" s="60"/>
      <c r="K196" s="60"/>
      <c r="L196" s="63"/>
      <c r="M196" s="64"/>
      <c r="N196" s="63"/>
      <c r="O196" s="64"/>
      <c r="P196" s="63"/>
      <c r="Q196" s="64"/>
      <c r="R196" s="63"/>
      <c r="S196" s="64"/>
    </row>
    <row r="197" spans="1:19" ht="28.5">
      <c r="A197" s="106"/>
      <c r="B197" s="107"/>
      <c r="C197" s="108"/>
      <c r="D197" s="62" t="s">
        <v>107</v>
      </c>
      <c r="E197" s="109"/>
      <c r="F197" s="110" t="s">
        <v>227</v>
      </c>
      <c r="G197" s="108"/>
      <c r="H197" s="111">
        <v>16.149999999999999</v>
      </c>
      <c r="I197" s="112"/>
      <c r="J197" s="108"/>
      <c r="K197" s="108"/>
      <c r="L197" s="63"/>
      <c r="M197" s="64"/>
      <c r="N197" s="63"/>
      <c r="O197" s="64"/>
      <c r="P197" s="63"/>
      <c r="Q197" s="64"/>
      <c r="R197" s="63"/>
      <c r="S197" s="64"/>
    </row>
    <row r="198" spans="1:19">
      <c r="A198" s="106"/>
      <c r="B198" s="107"/>
      <c r="C198" s="108"/>
      <c r="D198" s="62" t="s">
        <v>107</v>
      </c>
      <c r="E198" s="109"/>
      <c r="F198" s="110" t="s">
        <v>228</v>
      </c>
      <c r="G198" s="108"/>
      <c r="H198" s="111">
        <v>101</v>
      </c>
      <c r="I198" s="112"/>
      <c r="J198" s="108"/>
      <c r="K198" s="108"/>
      <c r="L198" s="63"/>
      <c r="M198" s="64"/>
      <c r="N198" s="63"/>
      <c r="O198" s="64"/>
      <c r="P198" s="63"/>
      <c r="Q198" s="64"/>
      <c r="R198" s="63"/>
      <c r="S198" s="64"/>
    </row>
    <row r="199" spans="1:19" ht="28.5">
      <c r="A199" s="21"/>
      <c r="B199" s="22"/>
      <c r="C199" s="120" t="s">
        <v>229</v>
      </c>
      <c r="D199" s="121" t="s">
        <v>96</v>
      </c>
      <c r="E199" s="122" t="s">
        <v>230</v>
      </c>
      <c r="F199" s="123" t="s">
        <v>231</v>
      </c>
      <c r="G199" s="121" t="s">
        <v>209</v>
      </c>
      <c r="H199" s="124">
        <v>20</v>
      </c>
      <c r="I199" s="125">
        <v>164</v>
      </c>
      <c r="J199" s="126">
        <f>ROUND(I199*H199,2)</f>
        <v>3280</v>
      </c>
      <c r="K199" s="123" t="s">
        <v>100</v>
      </c>
      <c r="L199" s="128">
        <f>H199</f>
        <v>20</v>
      </c>
      <c r="M199" s="64">
        <f>L199*I199</f>
        <v>3280</v>
      </c>
      <c r="N199" s="63"/>
      <c r="O199" s="64">
        <f>N199*I199</f>
        <v>0</v>
      </c>
      <c r="P199" s="63"/>
      <c r="Q199" s="64">
        <f>P199*I199</f>
        <v>0</v>
      </c>
      <c r="R199" s="127">
        <f>H199-L199-N199-P199</f>
        <v>0</v>
      </c>
      <c r="S199" s="64">
        <f>R199*I199</f>
        <v>0</v>
      </c>
    </row>
    <row r="200" spans="1:19" ht="42.75">
      <c r="A200" s="21"/>
      <c r="B200" s="22"/>
      <c r="C200" s="60"/>
      <c r="D200" s="62" t="s">
        <v>101</v>
      </c>
      <c r="E200" s="60"/>
      <c r="F200" s="95" t="s">
        <v>232</v>
      </c>
      <c r="G200" s="60"/>
      <c r="H200" s="60"/>
      <c r="I200" s="96"/>
      <c r="J200" s="60"/>
      <c r="K200" s="60"/>
      <c r="L200" s="63"/>
      <c r="M200" s="64"/>
      <c r="N200" s="63"/>
      <c r="O200" s="64"/>
      <c r="P200" s="63"/>
      <c r="Q200" s="64"/>
      <c r="R200" s="63"/>
      <c r="S200" s="64"/>
    </row>
    <row r="201" spans="1:19" ht="28.5">
      <c r="A201" s="21"/>
      <c r="B201" s="22"/>
      <c r="C201" s="60"/>
      <c r="D201" s="97" t="s">
        <v>103</v>
      </c>
      <c r="E201" s="60"/>
      <c r="F201" s="98" t="s">
        <v>233</v>
      </c>
      <c r="G201" s="60"/>
      <c r="H201" s="60"/>
      <c r="I201" s="96"/>
      <c r="J201" s="60"/>
      <c r="K201" s="60"/>
      <c r="L201" s="63"/>
      <c r="M201" s="64"/>
      <c r="N201" s="63"/>
      <c r="O201" s="64"/>
      <c r="P201" s="63"/>
      <c r="Q201" s="64"/>
      <c r="R201" s="63"/>
      <c r="S201" s="64"/>
    </row>
    <row r="202" spans="1:19">
      <c r="A202" s="100"/>
      <c r="B202" s="101"/>
      <c r="C202" s="102"/>
      <c r="D202" s="62" t="s">
        <v>107</v>
      </c>
      <c r="E202" s="103"/>
      <c r="F202" s="104" t="s">
        <v>221</v>
      </c>
      <c r="G202" s="102"/>
      <c r="H202" s="103"/>
      <c r="I202" s="105"/>
      <c r="J202" s="102"/>
      <c r="K202" s="102"/>
      <c r="L202" s="63"/>
      <c r="M202" s="64"/>
      <c r="N202" s="63"/>
      <c r="O202" s="64"/>
      <c r="P202" s="63"/>
      <c r="Q202" s="64"/>
      <c r="R202" s="63"/>
      <c r="S202" s="64"/>
    </row>
    <row r="203" spans="1:19">
      <c r="A203" s="106"/>
      <c r="B203" s="107"/>
      <c r="C203" s="108"/>
      <c r="D203" s="62" t="s">
        <v>107</v>
      </c>
      <c r="E203" s="109"/>
      <c r="F203" s="110" t="s">
        <v>220</v>
      </c>
      <c r="G203" s="108"/>
      <c r="H203" s="111">
        <v>20</v>
      </c>
      <c r="I203" s="112"/>
      <c r="J203" s="108"/>
      <c r="K203" s="108"/>
      <c r="L203" s="63"/>
      <c r="M203" s="64"/>
      <c r="N203" s="63"/>
      <c r="O203" s="64"/>
      <c r="P203" s="63"/>
      <c r="Q203" s="64"/>
      <c r="R203" s="63"/>
      <c r="S203" s="64"/>
    </row>
    <row r="204" spans="1:19" ht="28.5">
      <c r="A204" s="21"/>
      <c r="B204" s="22"/>
      <c r="C204" s="120" t="s">
        <v>234</v>
      </c>
      <c r="D204" s="121" t="s">
        <v>96</v>
      </c>
      <c r="E204" s="122" t="s">
        <v>235</v>
      </c>
      <c r="F204" s="123" t="s">
        <v>236</v>
      </c>
      <c r="G204" s="121" t="s">
        <v>237</v>
      </c>
      <c r="H204" s="124">
        <v>210.87</v>
      </c>
      <c r="I204" s="125">
        <v>280</v>
      </c>
      <c r="J204" s="126">
        <f>ROUND(I204*H204,2)</f>
        <v>59043.6</v>
      </c>
      <c r="K204" s="123" t="s">
        <v>100</v>
      </c>
      <c r="L204" s="128">
        <f>H204</f>
        <v>210.87</v>
      </c>
      <c r="M204" s="64">
        <f>L204*I204</f>
        <v>59043.6</v>
      </c>
      <c r="N204" s="63"/>
      <c r="O204" s="64">
        <f>N204*I204</f>
        <v>0</v>
      </c>
      <c r="P204" s="63"/>
      <c r="Q204" s="64">
        <f>P204*I204</f>
        <v>0</v>
      </c>
      <c r="R204" s="127">
        <f>H204-L204-N204-P204</f>
        <v>0</v>
      </c>
      <c r="S204" s="64">
        <f>R204*I204</f>
        <v>0</v>
      </c>
    </row>
    <row r="205" spans="1:19" ht="42.75">
      <c r="A205" s="21"/>
      <c r="B205" s="22"/>
      <c r="C205" s="60"/>
      <c r="D205" s="62" t="s">
        <v>101</v>
      </c>
      <c r="E205" s="60"/>
      <c r="F205" s="95" t="s">
        <v>238</v>
      </c>
      <c r="G205" s="60"/>
      <c r="H205" s="60"/>
      <c r="I205" s="96"/>
      <c r="J205" s="60"/>
      <c r="K205" s="60"/>
      <c r="L205" s="63"/>
      <c r="M205" s="64"/>
      <c r="N205" s="63"/>
      <c r="O205" s="64"/>
      <c r="P205" s="63"/>
      <c r="Q205" s="64"/>
      <c r="R205" s="63"/>
      <c r="S205" s="64"/>
    </row>
    <row r="206" spans="1:19" ht="28.5">
      <c r="A206" s="21"/>
      <c r="B206" s="22"/>
      <c r="C206" s="60"/>
      <c r="D206" s="97" t="s">
        <v>103</v>
      </c>
      <c r="E206" s="60"/>
      <c r="F206" s="98" t="s">
        <v>239</v>
      </c>
      <c r="G206" s="60"/>
      <c r="H206" s="60"/>
      <c r="I206" s="96"/>
      <c r="J206" s="60"/>
      <c r="K206" s="60"/>
      <c r="L206" s="63"/>
      <c r="M206" s="64"/>
      <c r="N206" s="63"/>
      <c r="O206" s="64"/>
      <c r="P206" s="63"/>
      <c r="Q206" s="64"/>
      <c r="R206" s="63"/>
      <c r="S206" s="64"/>
    </row>
    <row r="207" spans="1:19" ht="28.5">
      <c r="A207" s="106"/>
      <c r="B207" s="107"/>
      <c r="C207" s="108"/>
      <c r="D207" s="62" t="s">
        <v>107</v>
      </c>
      <c r="E207" s="109"/>
      <c r="F207" s="110" t="s">
        <v>227</v>
      </c>
      <c r="G207" s="108"/>
      <c r="H207" s="111">
        <v>16.149999999999999</v>
      </c>
      <c r="I207" s="112"/>
      <c r="J207" s="108"/>
      <c r="K207" s="108"/>
      <c r="L207" s="63"/>
      <c r="M207" s="64"/>
      <c r="N207" s="63"/>
      <c r="O207" s="64"/>
      <c r="P207" s="63"/>
      <c r="Q207" s="64"/>
      <c r="R207" s="63"/>
      <c r="S207" s="64"/>
    </row>
    <row r="208" spans="1:19">
      <c r="A208" s="106"/>
      <c r="B208" s="107"/>
      <c r="C208" s="108"/>
      <c r="D208" s="62" t="s">
        <v>107</v>
      </c>
      <c r="E208" s="109"/>
      <c r="F208" s="110" t="s">
        <v>228</v>
      </c>
      <c r="G208" s="108"/>
      <c r="H208" s="111">
        <v>101</v>
      </c>
      <c r="I208" s="112"/>
      <c r="J208" s="108"/>
      <c r="K208" s="108"/>
      <c r="L208" s="63"/>
      <c r="M208" s="64"/>
      <c r="N208" s="63"/>
      <c r="O208" s="64"/>
      <c r="P208" s="63"/>
      <c r="Q208" s="64"/>
      <c r="R208" s="63"/>
      <c r="S208" s="64"/>
    </row>
    <row r="209" spans="1:19">
      <c r="A209" s="106"/>
      <c r="B209" s="107"/>
      <c r="C209" s="108"/>
      <c r="D209" s="62" t="s">
        <v>107</v>
      </c>
      <c r="E209" s="108"/>
      <c r="F209" s="110" t="s">
        <v>240</v>
      </c>
      <c r="G209" s="108"/>
      <c r="H209" s="111">
        <v>210.87</v>
      </c>
      <c r="I209" s="112"/>
      <c r="J209" s="108"/>
      <c r="K209" s="108"/>
      <c r="L209" s="63"/>
      <c r="M209" s="64"/>
      <c r="N209" s="63"/>
      <c r="O209" s="64"/>
      <c r="P209" s="63"/>
      <c r="Q209" s="64"/>
      <c r="R209" s="63"/>
      <c r="S209" s="64"/>
    </row>
    <row r="210" spans="1:19" ht="28.5">
      <c r="A210" s="21"/>
      <c r="B210" s="22"/>
      <c r="C210" s="120" t="s">
        <v>241</v>
      </c>
      <c r="D210" s="121" t="s">
        <v>96</v>
      </c>
      <c r="E210" s="122" t="s">
        <v>242</v>
      </c>
      <c r="F210" s="123" t="s">
        <v>243</v>
      </c>
      <c r="G210" s="121" t="s">
        <v>209</v>
      </c>
      <c r="H210" s="124">
        <v>36.15</v>
      </c>
      <c r="I210" s="125">
        <v>355</v>
      </c>
      <c r="J210" s="126">
        <f>ROUND(I210*H210,2)</f>
        <v>12833.25</v>
      </c>
      <c r="K210" s="123" t="s">
        <v>100</v>
      </c>
      <c r="L210" s="128">
        <f>H210</f>
        <v>36.15</v>
      </c>
      <c r="M210" s="64">
        <f>L210*I210</f>
        <v>12833.25</v>
      </c>
      <c r="N210" s="63"/>
      <c r="O210" s="64">
        <f>N210*I210</f>
        <v>0</v>
      </c>
      <c r="P210" s="63"/>
      <c r="Q210" s="64">
        <f>P210*I210</f>
        <v>0</v>
      </c>
      <c r="R210" s="127">
        <f>H210-L210-N210-P210</f>
        <v>0</v>
      </c>
      <c r="S210" s="64">
        <f>R210*I210</f>
        <v>0</v>
      </c>
    </row>
    <row r="211" spans="1:19">
      <c r="A211" s="21"/>
      <c r="B211" s="22"/>
      <c r="C211" s="60"/>
      <c r="D211" s="62" t="s">
        <v>101</v>
      </c>
      <c r="E211" s="60"/>
      <c r="F211" s="95" t="s">
        <v>243</v>
      </c>
      <c r="G211" s="60"/>
      <c r="H211" s="60"/>
      <c r="I211" s="96"/>
      <c r="J211" s="60"/>
      <c r="K211" s="60"/>
      <c r="L211" s="63"/>
      <c r="M211" s="64"/>
      <c r="N211" s="63"/>
      <c r="O211" s="64"/>
      <c r="P211" s="63"/>
      <c r="Q211" s="64"/>
      <c r="R211" s="63"/>
      <c r="S211" s="64"/>
    </row>
    <row r="212" spans="1:19" ht="28.5">
      <c r="A212" s="21"/>
      <c r="B212" s="22"/>
      <c r="C212" s="60"/>
      <c r="D212" s="97" t="s">
        <v>103</v>
      </c>
      <c r="E212" s="60"/>
      <c r="F212" s="98" t="s">
        <v>244</v>
      </c>
      <c r="G212" s="60"/>
      <c r="H212" s="60"/>
      <c r="I212" s="96"/>
      <c r="J212" s="60"/>
      <c r="K212" s="60"/>
      <c r="L212" s="63"/>
      <c r="M212" s="64"/>
      <c r="N212" s="63"/>
      <c r="O212" s="64"/>
      <c r="P212" s="63"/>
      <c r="Q212" s="64"/>
      <c r="R212" s="63"/>
      <c r="S212" s="64"/>
    </row>
    <row r="213" spans="1:19">
      <c r="A213" s="100"/>
      <c r="B213" s="101"/>
      <c r="C213" s="102"/>
      <c r="D213" s="62" t="s">
        <v>107</v>
      </c>
      <c r="E213" s="103"/>
      <c r="F213" s="104" t="s">
        <v>219</v>
      </c>
      <c r="G213" s="102"/>
      <c r="H213" s="103"/>
      <c r="I213" s="105"/>
      <c r="J213" s="102"/>
      <c r="K213" s="102"/>
      <c r="L213" s="63"/>
      <c r="M213" s="64"/>
      <c r="N213" s="63"/>
      <c r="O213" s="64"/>
      <c r="P213" s="63"/>
      <c r="Q213" s="64"/>
      <c r="R213" s="63"/>
      <c r="S213" s="64"/>
    </row>
    <row r="214" spans="1:19" ht="28.5">
      <c r="A214" s="106"/>
      <c r="B214" s="107"/>
      <c r="C214" s="108"/>
      <c r="D214" s="62" t="s">
        <v>107</v>
      </c>
      <c r="E214" s="109"/>
      <c r="F214" s="110" t="s">
        <v>245</v>
      </c>
      <c r="G214" s="108"/>
      <c r="H214" s="111">
        <v>36.15</v>
      </c>
      <c r="I214" s="112"/>
      <c r="J214" s="108"/>
      <c r="K214" s="108"/>
      <c r="L214" s="63"/>
      <c r="M214" s="64"/>
      <c r="N214" s="63"/>
      <c r="O214" s="64"/>
      <c r="P214" s="63"/>
      <c r="Q214" s="64"/>
      <c r="R214" s="63"/>
      <c r="S214" s="64"/>
    </row>
    <row r="215" spans="1:19" s="94" customFormat="1" ht="28.5">
      <c r="A215" s="82"/>
      <c r="B215" s="83"/>
      <c r="C215" s="84" t="s">
        <v>246</v>
      </c>
      <c r="D215" s="85" t="s">
        <v>96</v>
      </c>
      <c r="E215" s="86" t="s">
        <v>247</v>
      </c>
      <c r="F215" s="87" t="s">
        <v>248</v>
      </c>
      <c r="G215" s="85" t="s">
        <v>125</v>
      </c>
      <c r="H215" s="88">
        <v>100</v>
      </c>
      <c r="I215" s="89">
        <v>91</v>
      </c>
      <c r="J215" s="90">
        <f>ROUND(I215*H215,2)</f>
        <v>9100</v>
      </c>
      <c r="K215" s="87" t="s">
        <v>100</v>
      </c>
      <c r="L215" s="93"/>
      <c r="M215" s="92">
        <f>L215*I215</f>
        <v>0</v>
      </c>
      <c r="N215" s="93"/>
      <c r="O215" s="92">
        <f>N215*I215</f>
        <v>0</v>
      </c>
      <c r="P215" s="93"/>
      <c r="Q215" s="92">
        <f>P215*I215</f>
        <v>0</v>
      </c>
      <c r="R215" s="91">
        <f>H215-N215-L215-P215-44.4</f>
        <v>55.6</v>
      </c>
      <c r="S215" s="92">
        <f>R215*I215</f>
        <v>5059.6000000000004</v>
      </c>
    </row>
    <row r="216" spans="1:19" ht="28.5">
      <c r="A216" s="21"/>
      <c r="B216" s="22"/>
      <c r="C216" s="60"/>
      <c r="D216" s="62" t="s">
        <v>101</v>
      </c>
      <c r="E216" s="60"/>
      <c r="F216" s="95" t="s">
        <v>249</v>
      </c>
      <c r="G216" s="60"/>
      <c r="H216" s="60"/>
      <c r="I216" s="96"/>
      <c r="J216" s="60"/>
      <c r="K216" s="60"/>
      <c r="L216" s="63"/>
      <c r="M216" s="64"/>
      <c r="N216" s="63"/>
      <c r="O216" s="64"/>
      <c r="P216" s="63"/>
      <c r="Q216" s="64"/>
      <c r="R216" s="63"/>
      <c r="S216" s="64"/>
    </row>
    <row r="217" spans="1:19" ht="28.5">
      <c r="A217" s="21"/>
      <c r="B217" s="22"/>
      <c r="C217" s="60"/>
      <c r="D217" s="97" t="s">
        <v>103</v>
      </c>
      <c r="E217" s="60"/>
      <c r="F217" s="98" t="s">
        <v>250</v>
      </c>
      <c r="G217" s="60"/>
      <c r="H217" s="60"/>
      <c r="I217" s="96"/>
      <c r="J217" s="60"/>
      <c r="K217" s="60"/>
      <c r="L217" s="63"/>
      <c r="M217" s="64"/>
      <c r="N217" s="63"/>
      <c r="O217" s="64"/>
      <c r="P217" s="63"/>
      <c r="Q217" s="64"/>
      <c r="R217" s="63"/>
      <c r="S217" s="64"/>
    </row>
    <row r="218" spans="1:19" ht="42.75">
      <c r="A218" s="21"/>
      <c r="B218" s="22"/>
      <c r="C218" s="60"/>
      <c r="D218" s="62" t="s">
        <v>105</v>
      </c>
      <c r="E218" s="60"/>
      <c r="F218" s="99" t="s">
        <v>251</v>
      </c>
      <c r="G218" s="60"/>
      <c r="H218" s="60"/>
      <c r="I218" s="96"/>
      <c r="J218" s="60"/>
      <c r="K218" s="60"/>
      <c r="L218" s="63"/>
      <c r="M218" s="64"/>
      <c r="N218" s="63"/>
      <c r="O218" s="64"/>
      <c r="P218" s="63"/>
      <c r="Q218" s="64"/>
      <c r="R218" s="63"/>
      <c r="S218" s="64"/>
    </row>
    <row r="219" spans="1:19">
      <c r="A219" s="100"/>
      <c r="B219" s="101"/>
      <c r="C219" s="102"/>
      <c r="D219" s="62" t="s">
        <v>107</v>
      </c>
      <c r="E219" s="103"/>
      <c r="F219" s="104" t="s">
        <v>252</v>
      </c>
      <c r="G219" s="102"/>
      <c r="H219" s="103"/>
      <c r="I219" s="105"/>
      <c r="J219" s="102"/>
      <c r="K219" s="102"/>
      <c r="L219" s="63"/>
      <c r="M219" s="64"/>
      <c r="N219" s="63"/>
      <c r="O219" s="64"/>
      <c r="P219" s="63"/>
      <c r="Q219" s="64"/>
      <c r="R219" s="63"/>
      <c r="S219" s="64"/>
    </row>
    <row r="220" spans="1:19">
      <c r="A220" s="106"/>
      <c r="B220" s="107"/>
      <c r="C220" s="108"/>
      <c r="D220" s="62" t="s">
        <v>107</v>
      </c>
      <c r="E220" s="109"/>
      <c r="F220" s="110" t="s">
        <v>253</v>
      </c>
      <c r="G220" s="108"/>
      <c r="H220" s="111">
        <v>100</v>
      </c>
      <c r="I220" s="112"/>
      <c r="J220" s="108"/>
      <c r="K220" s="108"/>
      <c r="L220" s="63"/>
      <c r="M220" s="64"/>
      <c r="N220" s="63"/>
      <c r="O220" s="64"/>
      <c r="P220" s="63"/>
      <c r="Q220" s="64"/>
      <c r="R220" s="63"/>
      <c r="S220" s="64"/>
    </row>
    <row r="221" spans="1:19" s="94" customFormat="1" ht="57">
      <c r="A221" s="82"/>
      <c r="B221" s="83"/>
      <c r="C221" s="84" t="s">
        <v>254</v>
      </c>
      <c r="D221" s="85" t="s">
        <v>96</v>
      </c>
      <c r="E221" s="86" t="s">
        <v>255</v>
      </c>
      <c r="F221" s="87" t="s">
        <v>256</v>
      </c>
      <c r="G221" s="85" t="s">
        <v>125</v>
      </c>
      <c r="H221" s="88">
        <v>100</v>
      </c>
      <c r="I221" s="89">
        <v>23.5</v>
      </c>
      <c r="J221" s="90">
        <f>ROUND(I221*H221,2)</f>
        <v>2350</v>
      </c>
      <c r="K221" s="87"/>
      <c r="L221" s="93"/>
      <c r="M221" s="92">
        <f>L221*I221</f>
        <v>0</v>
      </c>
      <c r="N221" s="93"/>
      <c r="O221" s="92">
        <f>N221*I221</f>
        <v>0</v>
      </c>
      <c r="P221" s="93"/>
      <c r="Q221" s="92">
        <f>P221*I221</f>
        <v>0</v>
      </c>
      <c r="R221" s="91">
        <f>H221-N221-L221-P221-44.4</f>
        <v>55.6</v>
      </c>
      <c r="S221" s="92">
        <f>R221*I221</f>
        <v>1306.6000000000001</v>
      </c>
    </row>
    <row r="222" spans="1:19" ht="57">
      <c r="A222" s="21"/>
      <c r="B222" s="22"/>
      <c r="C222" s="60"/>
      <c r="D222" s="62" t="s">
        <v>101</v>
      </c>
      <c r="E222" s="60"/>
      <c r="F222" s="95" t="s">
        <v>256</v>
      </c>
      <c r="G222" s="60"/>
      <c r="H222" s="60"/>
      <c r="I222" s="96"/>
      <c r="J222" s="60"/>
      <c r="K222" s="60"/>
      <c r="L222" s="63"/>
      <c r="M222" s="64"/>
      <c r="N222" s="63"/>
      <c r="O222" s="64"/>
      <c r="P222" s="63"/>
      <c r="Q222" s="64"/>
      <c r="R222" s="63"/>
      <c r="S222" s="64"/>
    </row>
    <row r="223" spans="1:19">
      <c r="A223" s="100"/>
      <c r="B223" s="101"/>
      <c r="C223" s="102"/>
      <c r="D223" s="62" t="s">
        <v>107</v>
      </c>
      <c r="E223" s="103"/>
      <c r="F223" s="104" t="s">
        <v>252</v>
      </c>
      <c r="G223" s="102"/>
      <c r="H223" s="103"/>
      <c r="I223" s="105"/>
      <c r="J223" s="102"/>
      <c r="K223" s="102"/>
      <c r="L223" s="63"/>
      <c r="M223" s="64"/>
      <c r="N223" s="63"/>
      <c r="O223" s="64"/>
      <c r="P223" s="63"/>
      <c r="Q223" s="64"/>
      <c r="R223" s="63"/>
      <c r="S223" s="64"/>
    </row>
    <row r="224" spans="1:19">
      <c r="A224" s="106"/>
      <c r="B224" s="107"/>
      <c r="C224" s="108"/>
      <c r="D224" s="62" t="s">
        <v>107</v>
      </c>
      <c r="E224" s="109"/>
      <c r="F224" s="110" t="s">
        <v>257</v>
      </c>
      <c r="G224" s="108"/>
      <c r="H224" s="111">
        <v>100</v>
      </c>
      <c r="I224" s="112"/>
      <c r="J224" s="108"/>
      <c r="K224" s="108"/>
      <c r="L224" s="63"/>
      <c r="M224" s="64"/>
      <c r="N224" s="63"/>
      <c r="O224" s="64"/>
      <c r="P224" s="63"/>
      <c r="Q224" s="64"/>
      <c r="R224" s="63"/>
      <c r="S224" s="64"/>
    </row>
    <row r="225" spans="1:19" s="94" customFormat="1" ht="28.5">
      <c r="A225" s="82"/>
      <c r="B225" s="83"/>
      <c r="C225" s="129" t="s">
        <v>258</v>
      </c>
      <c r="D225" s="130" t="s">
        <v>259</v>
      </c>
      <c r="E225" s="131" t="s">
        <v>260</v>
      </c>
      <c r="F225" s="132" t="s">
        <v>261</v>
      </c>
      <c r="G225" s="130" t="s">
        <v>262</v>
      </c>
      <c r="H225" s="133">
        <v>3</v>
      </c>
      <c r="I225" s="134">
        <v>159</v>
      </c>
      <c r="J225" s="135">
        <f>ROUND(I225*H225,2)</f>
        <v>477</v>
      </c>
      <c r="K225" s="132" t="s">
        <v>100</v>
      </c>
      <c r="L225" s="93"/>
      <c r="M225" s="92">
        <f>L225*I225</f>
        <v>0</v>
      </c>
      <c r="N225" s="93"/>
      <c r="O225" s="92">
        <f>N225*I225</f>
        <v>0</v>
      </c>
      <c r="P225" s="93"/>
      <c r="Q225" s="92">
        <f>P225*I225</f>
        <v>0</v>
      </c>
      <c r="R225" s="91">
        <f>H225-L225-N225-P225-1.75</f>
        <v>1.25</v>
      </c>
      <c r="S225" s="92">
        <f>R225*I225</f>
        <v>198.75</v>
      </c>
    </row>
    <row r="226" spans="1:19">
      <c r="A226" s="21"/>
      <c r="B226" s="22"/>
      <c r="C226" s="60"/>
      <c r="D226" s="62" t="s">
        <v>101</v>
      </c>
      <c r="E226" s="60"/>
      <c r="F226" s="95" t="s">
        <v>261</v>
      </c>
      <c r="G226" s="60"/>
      <c r="H226" s="60"/>
      <c r="I226" s="96"/>
      <c r="J226" s="60"/>
      <c r="K226" s="60"/>
      <c r="L226" s="63"/>
      <c r="M226" s="64"/>
      <c r="N226" s="63"/>
      <c r="O226" s="64"/>
      <c r="P226" s="63"/>
      <c r="Q226" s="64"/>
      <c r="R226" s="63"/>
      <c r="S226" s="64"/>
    </row>
    <row r="227" spans="1:19">
      <c r="A227" s="100"/>
      <c r="B227" s="101"/>
      <c r="C227" s="102"/>
      <c r="D227" s="62" t="s">
        <v>107</v>
      </c>
      <c r="E227" s="103"/>
      <c r="F227" s="104" t="s">
        <v>252</v>
      </c>
      <c r="G227" s="102"/>
      <c r="H227" s="103"/>
      <c r="I227" s="105"/>
      <c r="J227" s="102"/>
      <c r="K227" s="102"/>
      <c r="L227" s="63"/>
      <c r="M227" s="64"/>
      <c r="N227" s="63"/>
      <c r="O227" s="64"/>
      <c r="P227" s="63"/>
      <c r="Q227" s="64"/>
      <c r="R227" s="63"/>
      <c r="S227" s="64"/>
    </row>
    <row r="228" spans="1:19" ht="28.5">
      <c r="A228" s="106"/>
      <c r="B228" s="107"/>
      <c r="C228" s="108"/>
      <c r="D228" s="62" t="s">
        <v>107</v>
      </c>
      <c r="E228" s="109"/>
      <c r="F228" s="110" t="s">
        <v>263</v>
      </c>
      <c r="G228" s="108"/>
      <c r="H228" s="111">
        <v>3</v>
      </c>
      <c r="I228" s="112"/>
      <c r="J228" s="108"/>
      <c r="K228" s="108"/>
      <c r="L228" s="63"/>
      <c r="M228" s="64"/>
      <c r="N228" s="63"/>
      <c r="O228" s="64"/>
      <c r="P228" s="63"/>
      <c r="Q228" s="64"/>
      <c r="R228" s="63"/>
      <c r="S228" s="64"/>
    </row>
    <row r="229" spans="1:19" ht="28.5">
      <c r="A229" s="21"/>
      <c r="B229" s="22"/>
      <c r="C229" s="120" t="s">
        <v>264</v>
      </c>
      <c r="D229" s="121" t="s">
        <v>96</v>
      </c>
      <c r="E229" s="122" t="s">
        <v>265</v>
      </c>
      <c r="F229" s="123" t="s">
        <v>266</v>
      </c>
      <c r="G229" s="121" t="s">
        <v>125</v>
      </c>
      <c r="H229" s="124">
        <v>100</v>
      </c>
      <c r="I229" s="125">
        <v>15.9</v>
      </c>
      <c r="J229" s="126">
        <f>ROUND(I229*H229,2)</f>
        <v>1590</v>
      </c>
      <c r="K229" s="123" t="s">
        <v>100</v>
      </c>
      <c r="L229" s="127">
        <f>H229</f>
        <v>100</v>
      </c>
      <c r="M229" s="64">
        <f>L229*I229</f>
        <v>1590</v>
      </c>
      <c r="N229" s="63"/>
      <c r="O229" s="64">
        <f>N229*I229</f>
        <v>0</v>
      </c>
      <c r="P229" s="63"/>
      <c r="Q229" s="64">
        <f>P229*I229</f>
        <v>0</v>
      </c>
      <c r="R229" s="127">
        <f>H229-L229-N229-P229</f>
        <v>0</v>
      </c>
      <c r="S229" s="64">
        <f>R229*I229</f>
        <v>0</v>
      </c>
    </row>
    <row r="230" spans="1:19" ht="28.5">
      <c r="A230" s="21"/>
      <c r="B230" s="22"/>
      <c r="C230" s="60"/>
      <c r="D230" s="62" t="s">
        <v>101</v>
      </c>
      <c r="E230" s="60"/>
      <c r="F230" s="95" t="s">
        <v>267</v>
      </c>
      <c r="G230" s="60"/>
      <c r="H230" s="60"/>
      <c r="I230" s="96"/>
      <c r="J230" s="60"/>
      <c r="K230" s="60"/>
      <c r="L230" s="63"/>
      <c r="M230" s="64"/>
      <c r="N230" s="63"/>
      <c r="O230" s="64"/>
      <c r="P230" s="63"/>
      <c r="Q230" s="64"/>
      <c r="R230" s="63"/>
      <c r="S230" s="64"/>
    </row>
    <row r="231" spans="1:19" ht="28.5">
      <c r="A231" s="21"/>
      <c r="B231" s="22"/>
      <c r="C231" s="60"/>
      <c r="D231" s="97" t="s">
        <v>103</v>
      </c>
      <c r="E231" s="60"/>
      <c r="F231" s="98" t="s">
        <v>268</v>
      </c>
      <c r="G231" s="60"/>
      <c r="H231" s="60"/>
      <c r="I231" s="96"/>
      <c r="J231" s="60"/>
      <c r="K231" s="60"/>
      <c r="L231" s="63"/>
      <c r="M231" s="64"/>
      <c r="N231" s="63"/>
      <c r="O231" s="64"/>
      <c r="P231" s="63"/>
      <c r="Q231" s="64"/>
      <c r="R231" s="63"/>
      <c r="S231" s="64"/>
    </row>
    <row r="232" spans="1:19">
      <c r="A232" s="100"/>
      <c r="B232" s="101"/>
      <c r="C232" s="102"/>
      <c r="D232" s="62" t="s">
        <v>107</v>
      </c>
      <c r="E232" s="103"/>
      <c r="F232" s="104" t="s">
        <v>252</v>
      </c>
      <c r="G232" s="102"/>
      <c r="H232" s="103"/>
      <c r="I232" s="105"/>
      <c r="J232" s="102"/>
      <c r="K232" s="102"/>
      <c r="L232" s="63"/>
      <c r="M232" s="64"/>
      <c r="N232" s="63"/>
      <c r="O232" s="64"/>
      <c r="P232" s="63"/>
      <c r="Q232" s="64"/>
      <c r="R232" s="63"/>
      <c r="S232" s="64"/>
    </row>
    <row r="233" spans="1:19" ht="28.5">
      <c r="A233" s="106"/>
      <c r="B233" s="107"/>
      <c r="C233" s="108"/>
      <c r="D233" s="62" t="s">
        <v>107</v>
      </c>
      <c r="E233" s="109"/>
      <c r="F233" s="110" t="s">
        <v>269</v>
      </c>
      <c r="G233" s="108"/>
      <c r="H233" s="111">
        <v>100</v>
      </c>
      <c r="I233" s="112"/>
      <c r="J233" s="108"/>
      <c r="K233" s="108"/>
      <c r="L233" s="63"/>
      <c r="M233" s="64"/>
      <c r="N233" s="63"/>
      <c r="O233" s="64"/>
      <c r="P233" s="63"/>
      <c r="Q233" s="64"/>
      <c r="R233" s="63"/>
      <c r="S233" s="64"/>
    </row>
    <row r="234" spans="1:19" ht="28.5">
      <c r="A234" s="21"/>
      <c r="B234" s="22"/>
      <c r="C234" s="120" t="s">
        <v>270</v>
      </c>
      <c r="D234" s="121" t="s">
        <v>96</v>
      </c>
      <c r="E234" s="122" t="s">
        <v>271</v>
      </c>
      <c r="F234" s="123" t="s">
        <v>272</v>
      </c>
      <c r="G234" s="121" t="s">
        <v>125</v>
      </c>
      <c r="H234" s="124">
        <v>1008</v>
      </c>
      <c r="I234" s="125">
        <v>25.3</v>
      </c>
      <c r="J234" s="126">
        <f>ROUND(I234*H234,2)</f>
        <v>25502.400000000001</v>
      </c>
      <c r="K234" s="123" t="s">
        <v>100</v>
      </c>
      <c r="L234" s="127">
        <f>H234</f>
        <v>1008</v>
      </c>
      <c r="M234" s="64">
        <f>L234*I234</f>
        <v>25502.400000000001</v>
      </c>
      <c r="N234" s="63"/>
      <c r="O234" s="64">
        <f>N234*I234</f>
        <v>0</v>
      </c>
      <c r="P234" s="63"/>
      <c r="Q234" s="64">
        <f>P234*I234</f>
        <v>0</v>
      </c>
      <c r="R234" s="127">
        <f>H234-L234-N234-P234</f>
        <v>0</v>
      </c>
      <c r="S234" s="64">
        <f>R234*I234</f>
        <v>0</v>
      </c>
    </row>
    <row r="235" spans="1:19" ht="28.5">
      <c r="A235" s="21"/>
      <c r="B235" s="22"/>
      <c r="C235" s="60"/>
      <c r="D235" s="62" t="s">
        <v>101</v>
      </c>
      <c r="E235" s="60"/>
      <c r="F235" s="95" t="s">
        <v>273</v>
      </c>
      <c r="G235" s="60"/>
      <c r="H235" s="60"/>
      <c r="I235" s="96"/>
      <c r="J235" s="60"/>
      <c r="K235" s="60"/>
      <c r="L235" s="63"/>
      <c r="M235" s="64"/>
      <c r="N235" s="63"/>
      <c r="O235" s="64"/>
      <c r="P235" s="63"/>
      <c r="Q235" s="64"/>
      <c r="R235" s="63"/>
      <c r="S235" s="64"/>
    </row>
    <row r="236" spans="1:19" ht="28.5">
      <c r="A236" s="21"/>
      <c r="B236" s="22"/>
      <c r="C236" s="60"/>
      <c r="D236" s="97" t="s">
        <v>103</v>
      </c>
      <c r="E236" s="60"/>
      <c r="F236" s="98" t="s">
        <v>274</v>
      </c>
      <c r="G236" s="60"/>
      <c r="H236" s="60"/>
      <c r="I236" s="96"/>
      <c r="J236" s="60"/>
      <c r="K236" s="60"/>
      <c r="L236" s="63"/>
      <c r="M236" s="64"/>
      <c r="N236" s="63"/>
      <c r="O236" s="64"/>
      <c r="P236" s="63"/>
      <c r="Q236" s="64"/>
      <c r="R236" s="63"/>
      <c r="S236" s="64"/>
    </row>
    <row r="237" spans="1:19">
      <c r="A237" s="100"/>
      <c r="B237" s="101"/>
      <c r="C237" s="102"/>
      <c r="D237" s="62" t="s">
        <v>107</v>
      </c>
      <c r="E237" s="103"/>
      <c r="F237" s="104" t="s">
        <v>108</v>
      </c>
      <c r="G237" s="102"/>
      <c r="H237" s="103"/>
      <c r="I237" s="105"/>
      <c r="J237" s="102"/>
      <c r="K237" s="102"/>
      <c r="L237" s="63"/>
      <c r="M237" s="64"/>
      <c r="N237" s="63"/>
      <c r="O237" s="64"/>
      <c r="P237" s="63"/>
      <c r="Q237" s="64"/>
      <c r="R237" s="63"/>
      <c r="S237" s="64"/>
    </row>
    <row r="238" spans="1:19">
      <c r="A238" s="106"/>
      <c r="B238" s="107"/>
      <c r="C238" s="108"/>
      <c r="D238" s="62" t="s">
        <v>107</v>
      </c>
      <c r="E238" s="109"/>
      <c r="F238" s="110" t="s">
        <v>275</v>
      </c>
      <c r="G238" s="108"/>
      <c r="H238" s="111">
        <v>1008</v>
      </c>
      <c r="I238" s="112"/>
      <c r="J238" s="108"/>
      <c r="K238" s="108"/>
      <c r="L238" s="63"/>
      <c r="M238" s="64"/>
      <c r="N238" s="63"/>
      <c r="O238" s="64"/>
      <c r="P238" s="63"/>
      <c r="Q238" s="64"/>
      <c r="R238" s="63"/>
      <c r="S238" s="64"/>
    </row>
    <row r="239" spans="1:19" ht="28.5">
      <c r="A239" s="21"/>
      <c r="B239" s="22"/>
      <c r="C239" s="120" t="s">
        <v>276</v>
      </c>
      <c r="D239" s="121" t="s">
        <v>96</v>
      </c>
      <c r="E239" s="122" t="s">
        <v>277</v>
      </c>
      <c r="F239" s="123" t="s">
        <v>278</v>
      </c>
      <c r="G239" s="121" t="s">
        <v>99</v>
      </c>
      <c r="H239" s="124">
        <v>2</v>
      </c>
      <c r="I239" s="125">
        <v>135</v>
      </c>
      <c r="J239" s="126">
        <f>ROUND(I239*H239,2)</f>
        <v>270</v>
      </c>
      <c r="K239" s="123"/>
      <c r="L239" s="63"/>
      <c r="M239" s="64">
        <f>L239*I239</f>
        <v>0</v>
      </c>
      <c r="N239" s="63"/>
      <c r="O239" s="64">
        <f>N239*I239</f>
        <v>0</v>
      </c>
      <c r="P239" s="63"/>
      <c r="Q239" s="64">
        <f>P239*I239</f>
        <v>0</v>
      </c>
      <c r="R239" s="127">
        <f>H239-L239-N239-P239</f>
        <v>2</v>
      </c>
      <c r="S239" s="64">
        <f>R239*I239</f>
        <v>270</v>
      </c>
    </row>
    <row r="240" spans="1:19" ht="28.5">
      <c r="A240" s="21"/>
      <c r="B240" s="22"/>
      <c r="C240" s="60"/>
      <c r="D240" s="62" t="s">
        <v>101</v>
      </c>
      <c r="E240" s="60"/>
      <c r="F240" s="95" t="s">
        <v>278</v>
      </c>
      <c r="G240" s="60"/>
      <c r="H240" s="60"/>
      <c r="I240" s="96"/>
      <c r="J240" s="60"/>
      <c r="K240" s="60"/>
      <c r="L240" s="63"/>
      <c r="M240" s="64"/>
      <c r="N240" s="63"/>
      <c r="O240" s="64"/>
      <c r="P240" s="63"/>
      <c r="Q240" s="64"/>
      <c r="R240" s="63"/>
      <c r="S240" s="64"/>
    </row>
    <row r="241" spans="1:19">
      <c r="A241" s="100"/>
      <c r="B241" s="101"/>
      <c r="C241" s="102"/>
      <c r="D241" s="62" t="s">
        <v>107</v>
      </c>
      <c r="E241" s="103"/>
      <c r="F241" s="104" t="s">
        <v>279</v>
      </c>
      <c r="G241" s="102"/>
      <c r="H241" s="103"/>
      <c r="I241" s="105"/>
      <c r="J241" s="102"/>
      <c r="K241" s="102"/>
      <c r="L241" s="63"/>
      <c r="M241" s="64"/>
      <c r="N241" s="63"/>
      <c r="O241" s="64"/>
      <c r="P241" s="63"/>
      <c r="Q241" s="64"/>
      <c r="R241" s="63"/>
      <c r="S241" s="64"/>
    </row>
    <row r="242" spans="1:19">
      <c r="A242" s="100"/>
      <c r="B242" s="101"/>
      <c r="C242" s="102"/>
      <c r="D242" s="62" t="s">
        <v>107</v>
      </c>
      <c r="E242" s="103"/>
      <c r="F242" s="104" t="s">
        <v>280</v>
      </c>
      <c r="G242" s="102"/>
      <c r="H242" s="103"/>
      <c r="I242" s="105"/>
      <c r="J242" s="102"/>
      <c r="K242" s="102"/>
      <c r="L242" s="63"/>
      <c r="M242" s="64"/>
      <c r="N242" s="63"/>
      <c r="O242" s="64"/>
      <c r="P242" s="63"/>
      <c r="Q242" s="64"/>
      <c r="R242" s="63"/>
      <c r="S242" s="64"/>
    </row>
    <row r="243" spans="1:19">
      <c r="A243" s="106"/>
      <c r="B243" s="107"/>
      <c r="C243" s="108"/>
      <c r="D243" s="62" t="s">
        <v>107</v>
      </c>
      <c r="E243" s="109"/>
      <c r="F243" s="110" t="s">
        <v>110</v>
      </c>
      <c r="G243" s="108"/>
      <c r="H243" s="111">
        <v>2</v>
      </c>
      <c r="I243" s="112"/>
      <c r="J243" s="108"/>
      <c r="K243" s="108"/>
      <c r="L243" s="63"/>
      <c r="M243" s="64"/>
      <c r="N243" s="63"/>
      <c r="O243" s="64"/>
      <c r="P243" s="63"/>
      <c r="Q243" s="64"/>
      <c r="R243" s="63"/>
      <c r="S243" s="64"/>
    </row>
    <row r="244" spans="1:19" ht="28.5">
      <c r="A244" s="21"/>
      <c r="B244" s="22"/>
      <c r="C244" s="120" t="s">
        <v>281</v>
      </c>
      <c r="D244" s="121" t="s">
        <v>96</v>
      </c>
      <c r="E244" s="122" t="s">
        <v>282</v>
      </c>
      <c r="F244" s="123" t="s">
        <v>283</v>
      </c>
      <c r="G244" s="121" t="s">
        <v>190</v>
      </c>
      <c r="H244" s="124">
        <v>12</v>
      </c>
      <c r="I244" s="125">
        <v>286</v>
      </c>
      <c r="J244" s="126">
        <f>ROUND(I244*H244,2)</f>
        <v>3432</v>
      </c>
      <c r="K244" s="123" t="s">
        <v>100</v>
      </c>
      <c r="L244" s="63"/>
      <c r="M244" s="64">
        <f>L244*I244</f>
        <v>0</v>
      </c>
      <c r="N244" s="63"/>
      <c r="O244" s="64">
        <f>N244*I244</f>
        <v>0</v>
      </c>
      <c r="P244" s="63"/>
      <c r="Q244" s="64">
        <f>P244*I244</f>
        <v>0</v>
      </c>
      <c r="R244" s="127">
        <f>H244-L244-N244-P244</f>
        <v>12</v>
      </c>
      <c r="S244" s="64">
        <f>R244*I244</f>
        <v>3432</v>
      </c>
    </row>
    <row r="245" spans="1:19" ht="28.5">
      <c r="A245" s="21"/>
      <c r="B245" s="22"/>
      <c r="C245" s="60"/>
      <c r="D245" s="62" t="s">
        <v>101</v>
      </c>
      <c r="E245" s="60"/>
      <c r="F245" s="95" t="s">
        <v>284</v>
      </c>
      <c r="G245" s="60"/>
      <c r="H245" s="60"/>
      <c r="I245" s="96"/>
      <c r="J245" s="60"/>
      <c r="K245" s="60"/>
      <c r="L245" s="63"/>
      <c r="M245" s="64"/>
      <c r="N245" s="63"/>
      <c r="O245" s="64"/>
      <c r="P245" s="63"/>
      <c r="Q245" s="64"/>
      <c r="R245" s="63"/>
      <c r="S245" s="64"/>
    </row>
    <row r="246" spans="1:19" ht="28.5">
      <c r="A246" s="21"/>
      <c r="B246" s="22"/>
      <c r="C246" s="60"/>
      <c r="D246" s="97" t="s">
        <v>103</v>
      </c>
      <c r="E246" s="60"/>
      <c r="F246" s="98" t="s">
        <v>285</v>
      </c>
      <c r="G246" s="60"/>
      <c r="H246" s="60"/>
      <c r="I246" s="96"/>
      <c r="J246" s="60"/>
      <c r="K246" s="60"/>
      <c r="L246" s="63"/>
      <c r="M246" s="64"/>
      <c r="N246" s="63"/>
      <c r="O246" s="64"/>
      <c r="P246" s="63"/>
      <c r="Q246" s="64"/>
      <c r="R246" s="63"/>
      <c r="S246" s="64"/>
    </row>
    <row r="247" spans="1:19">
      <c r="A247" s="100"/>
      <c r="B247" s="101"/>
      <c r="C247" s="102"/>
      <c r="D247" s="62" t="s">
        <v>107</v>
      </c>
      <c r="E247" s="103"/>
      <c r="F247" s="104" t="s">
        <v>108</v>
      </c>
      <c r="G247" s="102"/>
      <c r="H247" s="103"/>
      <c r="I247" s="105"/>
      <c r="J247" s="102"/>
      <c r="K247" s="102"/>
      <c r="L247" s="63"/>
      <c r="M247" s="64"/>
      <c r="N247" s="63"/>
      <c r="O247" s="64"/>
      <c r="P247" s="63"/>
      <c r="Q247" s="64"/>
      <c r="R247" s="63"/>
      <c r="S247" s="64"/>
    </row>
    <row r="248" spans="1:19" ht="28.5">
      <c r="A248" s="106"/>
      <c r="B248" s="107"/>
      <c r="C248" s="108"/>
      <c r="D248" s="62" t="s">
        <v>107</v>
      </c>
      <c r="E248" s="109"/>
      <c r="F248" s="110" t="s">
        <v>286</v>
      </c>
      <c r="G248" s="108"/>
      <c r="H248" s="111">
        <v>12</v>
      </c>
      <c r="I248" s="112"/>
      <c r="J248" s="108"/>
      <c r="K248" s="108"/>
      <c r="L248" s="63"/>
      <c r="M248" s="64"/>
      <c r="N248" s="63"/>
      <c r="O248" s="64"/>
      <c r="P248" s="63"/>
      <c r="Q248" s="64"/>
      <c r="R248" s="63"/>
      <c r="S248" s="64"/>
    </row>
    <row r="249" spans="1:19" ht="28.5">
      <c r="A249" s="21"/>
      <c r="B249" s="22"/>
      <c r="C249" s="120" t="s">
        <v>287</v>
      </c>
      <c r="D249" s="121" t="s">
        <v>96</v>
      </c>
      <c r="E249" s="122" t="s">
        <v>288</v>
      </c>
      <c r="F249" s="123" t="s">
        <v>289</v>
      </c>
      <c r="G249" s="121" t="s">
        <v>190</v>
      </c>
      <c r="H249" s="124">
        <v>12</v>
      </c>
      <c r="I249" s="125">
        <v>77.3</v>
      </c>
      <c r="J249" s="126">
        <f>ROUND(I249*H249,2)</f>
        <v>927.6</v>
      </c>
      <c r="K249" s="123" t="s">
        <v>100</v>
      </c>
      <c r="L249" s="63"/>
      <c r="M249" s="64">
        <f>L249*I249</f>
        <v>0</v>
      </c>
      <c r="N249" s="63"/>
      <c r="O249" s="64">
        <f>N249*I249</f>
        <v>0</v>
      </c>
      <c r="P249" s="63"/>
      <c r="Q249" s="64">
        <f>P249*I249</f>
        <v>0</v>
      </c>
      <c r="R249" s="127">
        <f>H249-L249-N249-P249</f>
        <v>12</v>
      </c>
      <c r="S249" s="64">
        <f>R249*I249</f>
        <v>927.59999999999991</v>
      </c>
    </row>
    <row r="250" spans="1:19" ht="28.5">
      <c r="A250" s="21"/>
      <c r="B250" s="22"/>
      <c r="C250" s="60"/>
      <c r="D250" s="62" t="s">
        <v>101</v>
      </c>
      <c r="E250" s="60"/>
      <c r="F250" s="95" t="s">
        <v>290</v>
      </c>
      <c r="G250" s="60"/>
      <c r="H250" s="60"/>
      <c r="I250" s="96"/>
      <c r="J250" s="60"/>
      <c r="K250" s="60"/>
      <c r="L250" s="63"/>
      <c r="M250" s="64"/>
      <c r="N250" s="63"/>
      <c r="O250" s="64"/>
      <c r="P250" s="63"/>
      <c r="Q250" s="64"/>
      <c r="R250" s="63"/>
      <c r="S250" s="64"/>
    </row>
    <row r="251" spans="1:19" ht="28.5">
      <c r="A251" s="21"/>
      <c r="B251" s="22"/>
      <c r="C251" s="60"/>
      <c r="D251" s="97" t="s">
        <v>103</v>
      </c>
      <c r="E251" s="60"/>
      <c r="F251" s="98" t="s">
        <v>291</v>
      </c>
      <c r="G251" s="60"/>
      <c r="H251" s="60"/>
      <c r="I251" s="96"/>
      <c r="J251" s="60"/>
      <c r="K251" s="60"/>
      <c r="L251" s="63"/>
      <c r="M251" s="64"/>
      <c r="N251" s="63"/>
      <c r="O251" s="64"/>
      <c r="P251" s="63"/>
      <c r="Q251" s="64"/>
      <c r="R251" s="63"/>
      <c r="S251" s="64"/>
    </row>
    <row r="252" spans="1:19">
      <c r="A252" s="100"/>
      <c r="B252" s="101"/>
      <c r="C252" s="102"/>
      <c r="D252" s="62" t="s">
        <v>107</v>
      </c>
      <c r="E252" s="103"/>
      <c r="F252" s="104" t="s">
        <v>108</v>
      </c>
      <c r="G252" s="102"/>
      <c r="H252" s="103"/>
      <c r="I252" s="105"/>
      <c r="J252" s="102"/>
      <c r="K252" s="102"/>
      <c r="L252" s="63"/>
      <c r="M252" s="64"/>
      <c r="N252" s="63"/>
      <c r="O252" s="64"/>
      <c r="P252" s="63"/>
      <c r="Q252" s="64"/>
      <c r="R252" s="63"/>
      <c r="S252" s="64"/>
    </row>
    <row r="253" spans="1:19" ht="28.5">
      <c r="A253" s="106"/>
      <c r="B253" s="107"/>
      <c r="C253" s="108"/>
      <c r="D253" s="62" t="s">
        <v>107</v>
      </c>
      <c r="E253" s="109"/>
      <c r="F253" s="110" t="s">
        <v>292</v>
      </c>
      <c r="G253" s="108"/>
      <c r="H253" s="111">
        <v>12</v>
      </c>
      <c r="I253" s="112"/>
      <c r="J253" s="108"/>
      <c r="K253" s="108"/>
      <c r="L253" s="63"/>
      <c r="M253" s="64"/>
      <c r="N253" s="63"/>
      <c r="O253" s="64"/>
      <c r="P253" s="63"/>
      <c r="Q253" s="64"/>
      <c r="R253" s="127">
        <f>H253-L253-N253-P253</f>
        <v>12</v>
      </c>
      <c r="S253" s="64"/>
    </row>
    <row r="254" spans="1:19">
      <c r="A254" s="75"/>
      <c r="B254" s="76"/>
      <c r="C254" s="77"/>
      <c r="D254" s="78" t="s">
        <v>92</v>
      </c>
      <c r="E254" s="78" t="s">
        <v>129</v>
      </c>
      <c r="F254" s="78" t="s">
        <v>293</v>
      </c>
      <c r="G254" s="77"/>
      <c r="H254" s="77"/>
      <c r="I254" s="79"/>
      <c r="J254" s="80">
        <f>SUM(J255:J436)</f>
        <v>1428447.2599999998</v>
      </c>
      <c r="K254" s="77"/>
      <c r="L254" s="63"/>
      <c r="M254" s="81">
        <f>SUM(M255:M436)</f>
        <v>133128.4</v>
      </c>
      <c r="N254" s="63"/>
      <c r="O254" s="81">
        <f>SUM(O255:O436)</f>
        <v>578004.31999999995</v>
      </c>
      <c r="P254" s="63"/>
      <c r="Q254" s="81">
        <f>SUM(Q255:Q436)</f>
        <v>216436.44</v>
      </c>
      <c r="R254" s="63"/>
      <c r="S254" s="81">
        <f>SUM(S255:S436)</f>
        <v>479862.8</v>
      </c>
    </row>
    <row r="255" spans="1:19" ht="28.5">
      <c r="A255" s="21"/>
      <c r="B255" s="22"/>
      <c r="C255" s="120" t="s">
        <v>294</v>
      </c>
      <c r="D255" s="121" t="s">
        <v>96</v>
      </c>
      <c r="E255" s="122" t="s">
        <v>295</v>
      </c>
      <c r="F255" s="123" t="s">
        <v>296</v>
      </c>
      <c r="G255" s="121" t="s">
        <v>125</v>
      </c>
      <c r="H255" s="124">
        <v>617</v>
      </c>
      <c r="I255" s="125">
        <v>268</v>
      </c>
      <c r="J255" s="126">
        <f>ROUND(I255*H255,2)</f>
        <v>165356</v>
      </c>
      <c r="K255" s="123" t="s">
        <v>100</v>
      </c>
      <c r="L255" s="128"/>
      <c r="M255" s="64">
        <f>L255*I255</f>
        <v>0</v>
      </c>
      <c r="N255" s="127">
        <v>400</v>
      </c>
      <c r="O255" s="64">
        <f>N255*I255</f>
        <v>107200</v>
      </c>
      <c r="P255" s="63"/>
      <c r="Q255" s="64">
        <f>P255*I255</f>
        <v>0</v>
      </c>
      <c r="R255" s="127">
        <f>H255-L255-N255-P255</f>
        <v>217</v>
      </c>
      <c r="S255" s="64">
        <f>R255*I255</f>
        <v>58156</v>
      </c>
    </row>
    <row r="256" spans="1:19" ht="28.5">
      <c r="A256" s="21"/>
      <c r="B256" s="22"/>
      <c r="C256" s="60"/>
      <c r="D256" s="62" t="s">
        <v>101</v>
      </c>
      <c r="E256" s="60"/>
      <c r="F256" s="95" t="s">
        <v>297</v>
      </c>
      <c r="G256" s="60"/>
      <c r="H256" s="60"/>
      <c r="I256" s="96"/>
      <c r="J256" s="60"/>
      <c r="K256" s="60"/>
      <c r="L256" s="63"/>
      <c r="M256" s="64"/>
      <c r="N256" s="63"/>
      <c r="O256" s="64"/>
      <c r="P256" s="63"/>
      <c r="Q256" s="64"/>
      <c r="R256" s="63"/>
      <c r="S256" s="64"/>
    </row>
    <row r="257" spans="1:19" ht="28.5">
      <c r="A257" s="21"/>
      <c r="B257" s="22"/>
      <c r="C257" s="60"/>
      <c r="D257" s="97" t="s">
        <v>103</v>
      </c>
      <c r="E257" s="60"/>
      <c r="F257" s="98" t="s">
        <v>298</v>
      </c>
      <c r="G257" s="60"/>
      <c r="H257" s="60"/>
      <c r="I257" s="96"/>
      <c r="J257" s="60"/>
      <c r="K257" s="60"/>
      <c r="L257" s="63"/>
      <c r="M257" s="64"/>
      <c r="N257" s="63"/>
      <c r="O257" s="64"/>
      <c r="P257" s="63"/>
      <c r="Q257" s="64"/>
      <c r="R257" s="63"/>
      <c r="S257" s="64"/>
    </row>
    <row r="258" spans="1:19">
      <c r="A258" s="100"/>
      <c r="B258" s="101"/>
      <c r="C258" s="102"/>
      <c r="D258" s="62" t="s">
        <v>107</v>
      </c>
      <c r="E258" s="103"/>
      <c r="F258" s="104" t="s">
        <v>299</v>
      </c>
      <c r="G258" s="102"/>
      <c r="H258" s="103"/>
      <c r="I258" s="105"/>
      <c r="J258" s="102"/>
      <c r="K258" s="102"/>
      <c r="L258" s="63"/>
      <c r="M258" s="64"/>
      <c r="N258" s="63"/>
      <c r="O258" s="64"/>
      <c r="P258" s="63"/>
      <c r="Q258" s="64"/>
      <c r="R258" s="63"/>
      <c r="S258" s="64"/>
    </row>
    <row r="259" spans="1:19">
      <c r="A259" s="100"/>
      <c r="B259" s="101"/>
      <c r="C259" s="102"/>
      <c r="D259" s="62" t="s">
        <v>107</v>
      </c>
      <c r="E259" s="103"/>
      <c r="F259" s="104" t="s">
        <v>300</v>
      </c>
      <c r="G259" s="102"/>
      <c r="H259" s="103"/>
      <c r="I259" s="105"/>
      <c r="J259" s="102"/>
      <c r="K259" s="102"/>
      <c r="L259" s="63"/>
      <c r="M259" s="64"/>
      <c r="N259" s="63"/>
      <c r="O259" s="64"/>
      <c r="P259" s="63"/>
      <c r="Q259" s="64"/>
      <c r="R259" s="63"/>
      <c r="S259" s="64"/>
    </row>
    <row r="260" spans="1:19">
      <c r="A260" s="106"/>
      <c r="B260" s="107"/>
      <c r="C260" s="108"/>
      <c r="D260" s="62" t="s">
        <v>107</v>
      </c>
      <c r="E260" s="109"/>
      <c r="F260" s="110" t="s">
        <v>301</v>
      </c>
      <c r="G260" s="108"/>
      <c r="H260" s="111">
        <v>523</v>
      </c>
      <c r="I260" s="112"/>
      <c r="J260" s="108"/>
      <c r="K260" s="108"/>
      <c r="L260" s="63"/>
      <c r="M260" s="64"/>
      <c r="N260" s="63"/>
      <c r="O260" s="64"/>
      <c r="P260" s="63"/>
      <c r="Q260" s="64"/>
      <c r="R260" s="63"/>
      <c r="S260" s="64"/>
    </row>
    <row r="261" spans="1:19">
      <c r="A261" s="106"/>
      <c r="B261" s="107"/>
      <c r="C261" s="108"/>
      <c r="D261" s="62" t="s">
        <v>107</v>
      </c>
      <c r="E261" s="109"/>
      <c r="F261" s="110" t="s">
        <v>302</v>
      </c>
      <c r="G261" s="108"/>
      <c r="H261" s="111">
        <v>94</v>
      </c>
      <c r="I261" s="112"/>
      <c r="J261" s="108"/>
      <c r="K261" s="108"/>
      <c r="L261" s="63"/>
      <c r="M261" s="64"/>
      <c r="N261" s="63"/>
      <c r="O261" s="64"/>
      <c r="P261" s="63"/>
      <c r="Q261" s="64"/>
      <c r="R261" s="63"/>
      <c r="S261" s="64"/>
    </row>
    <row r="262" spans="1:19" ht="28.5">
      <c r="A262" s="21"/>
      <c r="B262" s="22"/>
      <c r="C262" s="120" t="s">
        <v>303</v>
      </c>
      <c r="D262" s="121" t="s">
        <v>96</v>
      </c>
      <c r="E262" s="122" t="s">
        <v>304</v>
      </c>
      <c r="F262" s="123" t="s">
        <v>305</v>
      </c>
      <c r="G262" s="121" t="s">
        <v>125</v>
      </c>
      <c r="H262" s="124">
        <v>407</v>
      </c>
      <c r="I262" s="125">
        <v>332</v>
      </c>
      <c r="J262" s="126">
        <f>ROUND(I262*H262,2)</f>
        <v>135124</v>
      </c>
      <c r="K262" s="123" t="s">
        <v>100</v>
      </c>
      <c r="L262" s="128">
        <f>200</f>
        <v>200</v>
      </c>
      <c r="M262" s="64">
        <f>L262*I262</f>
        <v>66400</v>
      </c>
      <c r="N262" s="127">
        <v>300</v>
      </c>
      <c r="O262" s="64">
        <f>N262*I262</f>
        <v>99600</v>
      </c>
      <c r="P262" s="63"/>
      <c r="Q262" s="64">
        <f>P262*I262</f>
        <v>0</v>
      </c>
      <c r="R262" s="127">
        <f>H262-L262-N262-P262</f>
        <v>-93</v>
      </c>
      <c r="S262" s="64">
        <f>R262*I262</f>
        <v>-30876</v>
      </c>
    </row>
    <row r="263" spans="1:19" ht="28.5">
      <c r="A263" s="21"/>
      <c r="B263" s="22"/>
      <c r="C263" s="60"/>
      <c r="D263" s="62" t="s">
        <v>101</v>
      </c>
      <c r="E263" s="60"/>
      <c r="F263" s="95" t="s">
        <v>306</v>
      </c>
      <c r="G263" s="60"/>
      <c r="H263" s="60"/>
      <c r="I263" s="96"/>
      <c r="J263" s="60"/>
      <c r="K263" s="60"/>
      <c r="L263" s="63"/>
      <c r="M263" s="64"/>
      <c r="N263" s="63"/>
      <c r="O263" s="64"/>
      <c r="P263" s="63"/>
      <c r="Q263" s="64"/>
      <c r="R263" s="63"/>
      <c r="S263" s="64"/>
    </row>
    <row r="264" spans="1:19" ht="28.5">
      <c r="A264" s="21"/>
      <c r="B264" s="22"/>
      <c r="C264" s="60"/>
      <c r="D264" s="97" t="s">
        <v>103</v>
      </c>
      <c r="E264" s="60"/>
      <c r="F264" s="98" t="s">
        <v>307</v>
      </c>
      <c r="G264" s="60"/>
      <c r="H264" s="60"/>
      <c r="I264" s="96"/>
      <c r="J264" s="60"/>
      <c r="K264" s="60"/>
      <c r="L264" s="63"/>
      <c r="M264" s="64"/>
      <c r="N264" s="63"/>
      <c r="O264" s="64"/>
      <c r="P264" s="63"/>
      <c r="Q264" s="64"/>
      <c r="R264" s="63"/>
      <c r="S264" s="64"/>
    </row>
    <row r="265" spans="1:19">
      <c r="A265" s="100"/>
      <c r="B265" s="101"/>
      <c r="C265" s="102"/>
      <c r="D265" s="62" t="s">
        <v>107</v>
      </c>
      <c r="E265" s="103"/>
      <c r="F265" s="104" t="s">
        <v>299</v>
      </c>
      <c r="G265" s="102"/>
      <c r="H265" s="103"/>
      <c r="I265" s="105"/>
      <c r="J265" s="102"/>
      <c r="K265" s="102"/>
      <c r="L265" s="63"/>
      <c r="M265" s="64"/>
      <c r="N265" s="63"/>
      <c r="O265" s="64"/>
      <c r="P265" s="63"/>
      <c r="Q265" s="64"/>
      <c r="R265" s="63"/>
      <c r="S265" s="64"/>
    </row>
    <row r="266" spans="1:19">
      <c r="A266" s="100"/>
      <c r="B266" s="101"/>
      <c r="C266" s="102"/>
      <c r="D266" s="62" t="s">
        <v>107</v>
      </c>
      <c r="E266" s="103"/>
      <c r="F266" s="104" t="s">
        <v>308</v>
      </c>
      <c r="G266" s="102"/>
      <c r="H266" s="103"/>
      <c r="I266" s="105"/>
      <c r="J266" s="102"/>
      <c r="K266" s="102"/>
      <c r="L266" s="63"/>
      <c r="M266" s="64"/>
      <c r="N266" s="63"/>
      <c r="O266" s="64"/>
      <c r="P266" s="63"/>
      <c r="Q266" s="64"/>
      <c r="R266" s="63"/>
      <c r="S266" s="64"/>
    </row>
    <row r="267" spans="1:19">
      <c r="A267" s="106"/>
      <c r="B267" s="107"/>
      <c r="C267" s="108"/>
      <c r="D267" s="62" t="s">
        <v>107</v>
      </c>
      <c r="E267" s="109"/>
      <c r="F267" s="110" t="s">
        <v>309</v>
      </c>
      <c r="G267" s="108"/>
      <c r="H267" s="111">
        <v>249</v>
      </c>
      <c r="I267" s="112"/>
      <c r="J267" s="108"/>
      <c r="K267" s="108"/>
      <c r="L267" s="63"/>
      <c r="M267" s="64"/>
      <c r="N267" s="63"/>
      <c r="O267" s="64"/>
      <c r="P267" s="63"/>
      <c r="Q267" s="64"/>
      <c r="R267" s="63"/>
      <c r="S267" s="64"/>
    </row>
    <row r="268" spans="1:19">
      <c r="A268" s="100"/>
      <c r="B268" s="101"/>
      <c r="C268" s="102"/>
      <c r="D268" s="62" t="s">
        <v>107</v>
      </c>
      <c r="E268" s="103"/>
      <c r="F268" s="104" t="s">
        <v>310</v>
      </c>
      <c r="G268" s="102"/>
      <c r="H268" s="103"/>
      <c r="I268" s="105"/>
      <c r="J268" s="102"/>
      <c r="K268" s="102"/>
      <c r="L268" s="63"/>
      <c r="M268" s="64"/>
      <c r="N268" s="63"/>
      <c r="O268" s="64"/>
      <c r="P268" s="63"/>
      <c r="Q268" s="64"/>
      <c r="R268" s="63"/>
      <c r="S268" s="64"/>
    </row>
    <row r="269" spans="1:19">
      <c r="A269" s="106"/>
      <c r="B269" s="107"/>
      <c r="C269" s="108"/>
      <c r="D269" s="62" t="s">
        <v>107</v>
      </c>
      <c r="E269" s="109"/>
      <c r="F269" s="110" t="s">
        <v>311</v>
      </c>
      <c r="G269" s="108"/>
      <c r="H269" s="111">
        <v>158</v>
      </c>
      <c r="I269" s="112"/>
      <c r="J269" s="108"/>
      <c r="K269" s="108"/>
      <c r="L269" s="63"/>
      <c r="M269" s="64"/>
      <c r="N269" s="63"/>
      <c r="O269" s="64"/>
      <c r="P269" s="63"/>
      <c r="Q269" s="64"/>
      <c r="R269" s="63"/>
      <c r="S269" s="64"/>
    </row>
    <row r="270" spans="1:19" ht="28.5">
      <c r="A270" s="21"/>
      <c r="B270" s="22"/>
      <c r="C270" s="120" t="s">
        <v>312</v>
      </c>
      <c r="D270" s="121" t="s">
        <v>96</v>
      </c>
      <c r="E270" s="122" t="s">
        <v>313</v>
      </c>
      <c r="F270" s="123" t="s">
        <v>314</v>
      </c>
      <c r="G270" s="121" t="s">
        <v>125</v>
      </c>
      <c r="H270" s="124">
        <v>49</v>
      </c>
      <c r="I270" s="125">
        <v>418</v>
      </c>
      <c r="J270" s="126">
        <f>ROUND(I270*H270,2)</f>
        <v>20482</v>
      </c>
      <c r="K270" s="123" t="s">
        <v>100</v>
      </c>
      <c r="L270" s="63"/>
      <c r="M270" s="64">
        <f>L270*I270</f>
        <v>0</v>
      </c>
      <c r="N270" s="127">
        <f>H270</f>
        <v>49</v>
      </c>
      <c r="O270" s="64">
        <f>N270*I270</f>
        <v>20482</v>
      </c>
      <c r="P270" s="63"/>
      <c r="Q270" s="64">
        <f>P270*I270</f>
        <v>0</v>
      </c>
      <c r="R270" s="127">
        <f>H270-L270-N270-P270</f>
        <v>0</v>
      </c>
      <c r="S270" s="64">
        <f>R270*I270</f>
        <v>0</v>
      </c>
    </row>
    <row r="271" spans="1:19" ht="42.75">
      <c r="A271" s="21"/>
      <c r="B271" s="22"/>
      <c r="C271" s="60"/>
      <c r="D271" s="62" t="s">
        <v>101</v>
      </c>
      <c r="E271" s="60"/>
      <c r="F271" s="95" t="s">
        <v>315</v>
      </c>
      <c r="G271" s="60"/>
      <c r="H271" s="60"/>
      <c r="I271" s="96"/>
      <c r="J271" s="60"/>
      <c r="K271" s="60"/>
      <c r="L271" s="63"/>
      <c r="M271" s="64"/>
      <c r="N271" s="63"/>
      <c r="O271" s="64"/>
      <c r="P271" s="63"/>
      <c r="Q271" s="64"/>
      <c r="R271" s="63"/>
      <c r="S271" s="64"/>
    </row>
    <row r="272" spans="1:19" ht="28.5">
      <c r="A272" s="21"/>
      <c r="B272" s="22"/>
      <c r="C272" s="60"/>
      <c r="D272" s="97" t="s">
        <v>103</v>
      </c>
      <c r="E272" s="60"/>
      <c r="F272" s="98" t="s">
        <v>316</v>
      </c>
      <c r="G272" s="60"/>
      <c r="H272" s="60"/>
      <c r="I272" s="96"/>
      <c r="J272" s="60"/>
      <c r="K272" s="60"/>
      <c r="L272" s="63"/>
      <c r="M272" s="64"/>
      <c r="N272" s="63"/>
      <c r="O272" s="64"/>
      <c r="P272" s="63"/>
      <c r="Q272" s="64"/>
      <c r="R272" s="63"/>
      <c r="S272" s="64"/>
    </row>
    <row r="273" spans="1:19">
      <c r="A273" s="100"/>
      <c r="B273" s="101"/>
      <c r="C273" s="102"/>
      <c r="D273" s="62" t="s">
        <v>107</v>
      </c>
      <c r="E273" s="103"/>
      <c r="F273" s="104" t="s">
        <v>299</v>
      </c>
      <c r="G273" s="102"/>
      <c r="H273" s="103"/>
      <c r="I273" s="105"/>
      <c r="J273" s="102"/>
      <c r="K273" s="102"/>
      <c r="L273" s="63"/>
      <c r="M273" s="64"/>
      <c r="N273" s="63"/>
      <c r="O273" s="64"/>
      <c r="P273" s="63"/>
      <c r="Q273" s="64"/>
      <c r="R273" s="63"/>
      <c r="S273" s="64"/>
    </row>
    <row r="274" spans="1:19">
      <c r="A274" s="100"/>
      <c r="B274" s="101"/>
      <c r="C274" s="102"/>
      <c r="D274" s="62" t="s">
        <v>107</v>
      </c>
      <c r="E274" s="103"/>
      <c r="F274" s="104" t="s">
        <v>317</v>
      </c>
      <c r="G274" s="102"/>
      <c r="H274" s="103"/>
      <c r="I274" s="105"/>
      <c r="J274" s="102"/>
      <c r="K274" s="102"/>
      <c r="L274" s="63"/>
      <c r="M274" s="64"/>
      <c r="N274" s="63"/>
      <c r="O274" s="64"/>
      <c r="P274" s="63"/>
      <c r="Q274" s="64"/>
      <c r="R274" s="63"/>
      <c r="S274" s="64"/>
    </row>
    <row r="275" spans="1:19">
      <c r="A275" s="106"/>
      <c r="B275" s="107"/>
      <c r="C275" s="108"/>
      <c r="D275" s="62" t="s">
        <v>107</v>
      </c>
      <c r="E275" s="109"/>
      <c r="F275" s="110" t="s">
        <v>318</v>
      </c>
      <c r="G275" s="108"/>
      <c r="H275" s="111">
        <v>49</v>
      </c>
      <c r="I275" s="112"/>
      <c r="J275" s="108"/>
      <c r="K275" s="108"/>
      <c r="L275" s="63"/>
      <c r="M275" s="64"/>
      <c r="N275" s="63"/>
      <c r="O275" s="64"/>
      <c r="P275" s="63"/>
      <c r="Q275" s="64"/>
      <c r="R275" s="63"/>
      <c r="S275" s="64"/>
    </row>
    <row r="276" spans="1:19" ht="28.5">
      <c r="A276" s="21"/>
      <c r="B276" s="22"/>
      <c r="C276" s="120" t="s">
        <v>319</v>
      </c>
      <c r="D276" s="121" t="s">
        <v>96</v>
      </c>
      <c r="E276" s="122" t="s">
        <v>320</v>
      </c>
      <c r="F276" s="123" t="s">
        <v>321</v>
      </c>
      <c r="G276" s="121" t="s">
        <v>125</v>
      </c>
      <c r="H276" s="124">
        <v>150</v>
      </c>
      <c r="I276" s="125">
        <v>503</v>
      </c>
      <c r="J276" s="126">
        <f>ROUND(I276*H276,2)</f>
        <v>75450</v>
      </c>
      <c r="K276" s="123" t="s">
        <v>100</v>
      </c>
      <c r="L276" s="63"/>
      <c r="M276" s="64">
        <f>L276*I276</f>
        <v>0</v>
      </c>
      <c r="N276" s="63"/>
      <c r="O276" s="64">
        <f>N276*I276</f>
        <v>0</v>
      </c>
      <c r="P276" s="63"/>
      <c r="Q276" s="64">
        <f>P276*I276</f>
        <v>0</v>
      </c>
      <c r="R276" s="127">
        <f>H276-L276-N276-P276</f>
        <v>150</v>
      </c>
      <c r="S276" s="64">
        <f>R276*I276</f>
        <v>75450</v>
      </c>
    </row>
    <row r="277" spans="1:19" ht="42.75">
      <c r="A277" s="21"/>
      <c r="B277" s="22"/>
      <c r="C277" s="60"/>
      <c r="D277" s="62" t="s">
        <v>101</v>
      </c>
      <c r="E277" s="60"/>
      <c r="F277" s="95" t="s">
        <v>322</v>
      </c>
      <c r="G277" s="60"/>
      <c r="H277" s="60"/>
      <c r="I277" s="96"/>
      <c r="J277" s="60"/>
      <c r="K277" s="60"/>
      <c r="L277" s="63"/>
      <c r="M277" s="64"/>
      <c r="N277" s="63"/>
      <c r="O277" s="64"/>
      <c r="P277" s="63"/>
      <c r="Q277" s="64"/>
      <c r="R277" s="63"/>
      <c r="S277" s="64"/>
    </row>
    <row r="278" spans="1:19" ht="28.5">
      <c r="A278" s="21"/>
      <c r="B278" s="22"/>
      <c r="C278" s="60"/>
      <c r="D278" s="97" t="s">
        <v>103</v>
      </c>
      <c r="E278" s="60"/>
      <c r="F278" s="98" t="s">
        <v>323</v>
      </c>
      <c r="G278" s="60"/>
      <c r="H278" s="60"/>
      <c r="I278" s="96"/>
      <c r="J278" s="60"/>
      <c r="K278" s="60"/>
      <c r="L278" s="63"/>
      <c r="M278" s="64"/>
      <c r="N278" s="63"/>
      <c r="O278" s="64"/>
      <c r="P278" s="63"/>
      <c r="Q278" s="64"/>
      <c r="R278" s="63"/>
      <c r="S278" s="64"/>
    </row>
    <row r="279" spans="1:19">
      <c r="A279" s="100"/>
      <c r="B279" s="101"/>
      <c r="C279" s="102"/>
      <c r="D279" s="62" t="s">
        <v>107</v>
      </c>
      <c r="E279" s="103"/>
      <c r="F279" s="104" t="s">
        <v>299</v>
      </c>
      <c r="G279" s="102"/>
      <c r="H279" s="103"/>
      <c r="I279" s="105"/>
      <c r="J279" s="102"/>
      <c r="K279" s="102"/>
      <c r="L279" s="63"/>
      <c r="M279" s="64"/>
      <c r="N279" s="63"/>
      <c r="O279" s="64"/>
      <c r="P279" s="63"/>
      <c r="Q279" s="64"/>
      <c r="R279" s="63"/>
      <c r="S279" s="64"/>
    </row>
    <row r="280" spans="1:19">
      <c r="A280" s="100"/>
      <c r="B280" s="101"/>
      <c r="C280" s="102"/>
      <c r="D280" s="62" t="s">
        <v>107</v>
      </c>
      <c r="E280" s="103"/>
      <c r="F280" s="104" t="s">
        <v>324</v>
      </c>
      <c r="G280" s="102"/>
      <c r="H280" s="103"/>
      <c r="I280" s="105"/>
      <c r="J280" s="102"/>
      <c r="K280" s="102"/>
      <c r="L280" s="63"/>
      <c r="M280" s="64"/>
      <c r="N280" s="63"/>
      <c r="O280" s="64"/>
      <c r="P280" s="63"/>
      <c r="Q280" s="64"/>
      <c r="R280" s="63"/>
      <c r="S280" s="64"/>
    </row>
    <row r="281" spans="1:19">
      <c r="A281" s="106"/>
      <c r="B281" s="107"/>
      <c r="C281" s="108"/>
      <c r="D281" s="62" t="s">
        <v>107</v>
      </c>
      <c r="E281" s="109"/>
      <c r="F281" s="110" t="s">
        <v>325</v>
      </c>
      <c r="G281" s="108"/>
      <c r="H281" s="111">
        <v>150</v>
      </c>
      <c r="I281" s="112"/>
      <c r="J281" s="108"/>
      <c r="K281" s="108"/>
      <c r="L281" s="63"/>
      <c r="M281" s="64"/>
      <c r="N281" s="63"/>
      <c r="O281" s="64"/>
      <c r="P281" s="63"/>
      <c r="Q281" s="64"/>
      <c r="R281" s="63"/>
      <c r="S281" s="64"/>
    </row>
    <row r="282" spans="1:19" ht="28.5">
      <c r="A282" s="21"/>
      <c r="B282" s="22"/>
      <c r="C282" s="120" t="s">
        <v>326</v>
      </c>
      <c r="D282" s="121" t="s">
        <v>96</v>
      </c>
      <c r="E282" s="122" t="s">
        <v>327</v>
      </c>
      <c r="F282" s="123" t="s">
        <v>328</v>
      </c>
      <c r="G282" s="121" t="s">
        <v>125</v>
      </c>
      <c r="H282" s="124">
        <v>150</v>
      </c>
      <c r="I282" s="125">
        <v>473</v>
      </c>
      <c r="J282" s="126">
        <f>ROUND(I282*H282,2)</f>
        <v>70950</v>
      </c>
      <c r="K282" s="123" t="s">
        <v>100</v>
      </c>
      <c r="L282" s="63"/>
      <c r="M282" s="64">
        <f>L282*I282</f>
        <v>0</v>
      </c>
      <c r="N282" s="63"/>
      <c r="O282" s="64">
        <f>N282*I282</f>
        <v>0</v>
      </c>
      <c r="P282" s="63"/>
      <c r="Q282" s="64">
        <f>P282*I282</f>
        <v>0</v>
      </c>
      <c r="R282" s="127">
        <f>H282-L282-N282-P282</f>
        <v>150</v>
      </c>
      <c r="S282" s="64">
        <f>R282*I282</f>
        <v>70950</v>
      </c>
    </row>
    <row r="283" spans="1:19" ht="42.75">
      <c r="A283" s="21"/>
      <c r="B283" s="22"/>
      <c r="C283" s="60"/>
      <c r="D283" s="62" t="s">
        <v>101</v>
      </c>
      <c r="E283" s="60"/>
      <c r="F283" s="95" t="s">
        <v>329</v>
      </c>
      <c r="G283" s="60"/>
      <c r="H283" s="60"/>
      <c r="I283" s="96"/>
      <c r="J283" s="60"/>
      <c r="K283" s="60"/>
      <c r="L283" s="63"/>
      <c r="M283" s="64"/>
      <c r="N283" s="63"/>
      <c r="O283" s="64"/>
      <c r="P283" s="63"/>
      <c r="Q283" s="64"/>
      <c r="R283" s="63"/>
      <c r="S283" s="64"/>
    </row>
    <row r="284" spans="1:19" ht="28.5">
      <c r="A284" s="21"/>
      <c r="B284" s="22"/>
      <c r="C284" s="60"/>
      <c r="D284" s="97" t="s">
        <v>103</v>
      </c>
      <c r="E284" s="60"/>
      <c r="F284" s="98" t="s">
        <v>330</v>
      </c>
      <c r="G284" s="60"/>
      <c r="H284" s="60"/>
      <c r="I284" s="96"/>
      <c r="J284" s="60"/>
      <c r="K284" s="60"/>
      <c r="L284" s="63"/>
      <c r="M284" s="64"/>
      <c r="N284" s="63"/>
      <c r="O284" s="64"/>
      <c r="P284" s="63"/>
      <c r="Q284" s="64"/>
      <c r="R284" s="63"/>
      <c r="S284" s="64"/>
    </row>
    <row r="285" spans="1:19">
      <c r="A285" s="100"/>
      <c r="B285" s="101"/>
      <c r="C285" s="102"/>
      <c r="D285" s="62" t="s">
        <v>107</v>
      </c>
      <c r="E285" s="103"/>
      <c r="F285" s="104" t="s">
        <v>299</v>
      </c>
      <c r="G285" s="102"/>
      <c r="H285" s="103"/>
      <c r="I285" s="105"/>
      <c r="J285" s="102"/>
      <c r="K285" s="102"/>
      <c r="L285" s="63"/>
      <c r="M285" s="64"/>
      <c r="N285" s="63"/>
      <c r="O285" s="64"/>
      <c r="P285" s="63"/>
      <c r="Q285" s="64"/>
      <c r="R285" s="63"/>
      <c r="S285" s="64"/>
    </row>
    <row r="286" spans="1:19">
      <c r="A286" s="100"/>
      <c r="B286" s="101"/>
      <c r="C286" s="102"/>
      <c r="D286" s="62" t="s">
        <v>107</v>
      </c>
      <c r="E286" s="103"/>
      <c r="F286" s="104" t="s">
        <v>331</v>
      </c>
      <c r="G286" s="102"/>
      <c r="H286" s="103"/>
      <c r="I286" s="105"/>
      <c r="J286" s="102"/>
      <c r="K286" s="102"/>
      <c r="L286" s="63"/>
      <c r="M286" s="64"/>
      <c r="N286" s="63"/>
      <c r="O286" s="64"/>
      <c r="P286" s="63"/>
      <c r="Q286" s="64"/>
      <c r="R286" s="63"/>
      <c r="S286" s="64"/>
    </row>
    <row r="287" spans="1:19">
      <c r="A287" s="100"/>
      <c r="B287" s="101"/>
      <c r="C287" s="102"/>
      <c r="D287" s="62" t="s">
        <v>107</v>
      </c>
      <c r="E287" s="103"/>
      <c r="F287" s="104" t="s">
        <v>332</v>
      </c>
      <c r="G287" s="102"/>
      <c r="H287" s="103"/>
      <c r="I287" s="105"/>
      <c r="J287" s="102"/>
      <c r="K287" s="102"/>
      <c r="L287" s="63"/>
      <c r="M287" s="64"/>
      <c r="N287" s="63"/>
      <c r="O287" s="64"/>
      <c r="P287" s="63"/>
      <c r="Q287" s="64"/>
      <c r="R287" s="63"/>
      <c r="S287" s="64"/>
    </row>
    <row r="288" spans="1:19">
      <c r="A288" s="106"/>
      <c r="B288" s="107"/>
      <c r="C288" s="108"/>
      <c r="D288" s="62" t="s">
        <v>107</v>
      </c>
      <c r="E288" s="109"/>
      <c r="F288" s="110" t="s">
        <v>333</v>
      </c>
      <c r="G288" s="108"/>
      <c r="H288" s="111">
        <v>150</v>
      </c>
      <c r="I288" s="112"/>
      <c r="J288" s="108"/>
      <c r="K288" s="108"/>
      <c r="L288" s="63"/>
      <c r="M288" s="64"/>
      <c r="N288" s="63"/>
      <c r="O288" s="64"/>
      <c r="P288" s="63"/>
      <c r="Q288" s="64"/>
      <c r="R288" s="63"/>
      <c r="S288" s="64"/>
    </row>
    <row r="289" spans="1:19" ht="28.5">
      <c r="A289" s="21"/>
      <c r="B289" s="22"/>
      <c r="C289" s="120" t="s">
        <v>334</v>
      </c>
      <c r="D289" s="121" t="s">
        <v>96</v>
      </c>
      <c r="E289" s="122" t="s">
        <v>335</v>
      </c>
      <c r="F289" s="123" t="s">
        <v>336</v>
      </c>
      <c r="G289" s="121" t="s">
        <v>125</v>
      </c>
      <c r="H289" s="124">
        <v>25</v>
      </c>
      <c r="I289" s="125">
        <v>584</v>
      </c>
      <c r="J289" s="126">
        <f>ROUND(I289*H289,2)</f>
        <v>14600</v>
      </c>
      <c r="K289" s="123" t="s">
        <v>100</v>
      </c>
      <c r="L289" s="63"/>
      <c r="M289" s="64">
        <f>L289*I289</f>
        <v>0</v>
      </c>
      <c r="N289" s="127">
        <f>H289</f>
        <v>25</v>
      </c>
      <c r="O289" s="64">
        <f>N289*I289</f>
        <v>14600</v>
      </c>
      <c r="P289" s="63"/>
      <c r="Q289" s="64">
        <f>P289*I289</f>
        <v>0</v>
      </c>
      <c r="R289" s="127">
        <f>H289-L289-N289-P289</f>
        <v>0</v>
      </c>
      <c r="S289" s="64">
        <f>R289*I289</f>
        <v>0</v>
      </c>
    </row>
    <row r="290" spans="1:19" ht="42.75">
      <c r="A290" s="21"/>
      <c r="B290" s="22"/>
      <c r="C290" s="60"/>
      <c r="D290" s="62" t="s">
        <v>101</v>
      </c>
      <c r="E290" s="60"/>
      <c r="F290" s="95" t="s">
        <v>337</v>
      </c>
      <c r="G290" s="60"/>
      <c r="H290" s="60"/>
      <c r="I290" s="96"/>
      <c r="J290" s="60"/>
      <c r="K290" s="60"/>
      <c r="L290" s="63"/>
      <c r="M290" s="64"/>
      <c r="N290" s="63"/>
      <c r="O290" s="64"/>
      <c r="P290" s="63"/>
      <c r="Q290" s="64"/>
      <c r="R290" s="63"/>
      <c r="S290" s="64"/>
    </row>
    <row r="291" spans="1:19" ht="28.5">
      <c r="A291" s="21"/>
      <c r="B291" s="22"/>
      <c r="C291" s="60"/>
      <c r="D291" s="97" t="s">
        <v>103</v>
      </c>
      <c r="E291" s="60"/>
      <c r="F291" s="98" t="s">
        <v>338</v>
      </c>
      <c r="G291" s="60"/>
      <c r="H291" s="60"/>
      <c r="I291" s="96"/>
      <c r="J291" s="60"/>
      <c r="K291" s="60"/>
      <c r="L291" s="63"/>
      <c r="M291" s="64"/>
      <c r="N291" s="63"/>
      <c r="O291" s="64"/>
      <c r="P291" s="63"/>
      <c r="Q291" s="64"/>
      <c r="R291" s="63"/>
      <c r="S291" s="64"/>
    </row>
    <row r="292" spans="1:19">
      <c r="A292" s="100"/>
      <c r="B292" s="101"/>
      <c r="C292" s="102"/>
      <c r="D292" s="62" t="s">
        <v>107</v>
      </c>
      <c r="E292" s="103"/>
      <c r="F292" s="104" t="s">
        <v>299</v>
      </c>
      <c r="G292" s="102"/>
      <c r="H292" s="103"/>
      <c r="I292" s="105"/>
      <c r="J292" s="102"/>
      <c r="K292" s="102"/>
      <c r="L292" s="63"/>
      <c r="M292" s="64"/>
      <c r="N292" s="63"/>
      <c r="O292" s="64"/>
      <c r="P292" s="63"/>
      <c r="Q292" s="64"/>
      <c r="R292" s="63"/>
      <c r="S292" s="64"/>
    </row>
    <row r="293" spans="1:19">
      <c r="A293" s="100"/>
      <c r="B293" s="101"/>
      <c r="C293" s="102"/>
      <c r="D293" s="62" t="s">
        <v>107</v>
      </c>
      <c r="E293" s="103"/>
      <c r="F293" s="104" t="s">
        <v>339</v>
      </c>
      <c r="G293" s="102"/>
      <c r="H293" s="103"/>
      <c r="I293" s="105"/>
      <c r="J293" s="102"/>
      <c r="K293" s="102"/>
      <c r="L293" s="63"/>
      <c r="M293" s="64"/>
      <c r="N293" s="63"/>
      <c r="O293" s="64"/>
      <c r="P293" s="63"/>
      <c r="Q293" s="64"/>
      <c r="R293" s="63"/>
      <c r="S293" s="64"/>
    </row>
    <row r="294" spans="1:19">
      <c r="A294" s="106"/>
      <c r="B294" s="107"/>
      <c r="C294" s="108"/>
      <c r="D294" s="62" t="s">
        <v>107</v>
      </c>
      <c r="E294" s="109"/>
      <c r="F294" s="110" t="s">
        <v>340</v>
      </c>
      <c r="G294" s="108"/>
      <c r="H294" s="111">
        <v>25</v>
      </c>
      <c r="I294" s="112"/>
      <c r="J294" s="108"/>
      <c r="K294" s="108"/>
      <c r="L294" s="63"/>
      <c r="M294" s="64"/>
      <c r="N294" s="63"/>
      <c r="O294" s="64"/>
      <c r="P294" s="63"/>
      <c r="Q294" s="64"/>
      <c r="R294" s="63"/>
      <c r="S294" s="64"/>
    </row>
    <row r="295" spans="1:19" ht="28.5">
      <c r="A295" s="21"/>
      <c r="B295" s="22"/>
      <c r="C295" s="120" t="s">
        <v>341</v>
      </c>
      <c r="D295" s="121" t="s">
        <v>96</v>
      </c>
      <c r="E295" s="122" t="s">
        <v>342</v>
      </c>
      <c r="F295" s="123" t="s">
        <v>343</v>
      </c>
      <c r="G295" s="121" t="s">
        <v>125</v>
      </c>
      <c r="H295" s="124">
        <v>199</v>
      </c>
      <c r="I295" s="125">
        <v>28.8</v>
      </c>
      <c r="J295" s="126">
        <f>ROUND(I295*H295,2)</f>
        <v>5731.2</v>
      </c>
      <c r="K295" s="123" t="s">
        <v>100</v>
      </c>
      <c r="L295" s="63"/>
      <c r="M295" s="64">
        <f>L295*I295</f>
        <v>0</v>
      </c>
      <c r="N295" s="63">
        <v>49</v>
      </c>
      <c r="O295" s="64">
        <f>N295*I295</f>
        <v>1411.2</v>
      </c>
      <c r="P295" s="63"/>
      <c r="Q295" s="64">
        <f>P295*I295</f>
        <v>0</v>
      </c>
      <c r="R295" s="127">
        <f>H295-L295-N295-P295</f>
        <v>150</v>
      </c>
      <c r="S295" s="64">
        <f>R295*I295</f>
        <v>4320</v>
      </c>
    </row>
    <row r="296" spans="1:19" ht="28.5">
      <c r="A296" s="21"/>
      <c r="B296" s="22"/>
      <c r="C296" s="60"/>
      <c r="D296" s="62" t="s">
        <v>101</v>
      </c>
      <c r="E296" s="60"/>
      <c r="F296" s="95" t="s">
        <v>344</v>
      </c>
      <c r="G296" s="60"/>
      <c r="H296" s="60"/>
      <c r="I296" s="96"/>
      <c r="J296" s="60"/>
      <c r="K296" s="60"/>
      <c r="L296" s="63"/>
      <c r="M296" s="64"/>
      <c r="N296" s="63"/>
      <c r="O296" s="64"/>
      <c r="P296" s="63"/>
      <c r="Q296" s="64"/>
      <c r="R296" s="63"/>
      <c r="S296" s="64"/>
    </row>
    <row r="297" spans="1:19" ht="28.5">
      <c r="A297" s="21"/>
      <c r="B297" s="22"/>
      <c r="C297" s="60"/>
      <c r="D297" s="97" t="s">
        <v>103</v>
      </c>
      <c r="E297" s="60"/>
      <c r="F297" s="98" t="s">
        <v>345</v>
      </c>
      <c r="G297" s="60"/>
      <c r="H297" s="60"/>
      <c r="I297" s="96"/>
      <c r="J297" s="60"/>
      <c r="K297" s="60"/>
      <c r="L297" s="63"/>
      <c r="M297" s="64"/>
      <c r="N297" s="63"/>
      <c r="O297" s="64"/>
      <c r="P297" s="63"/>
      <c r="Q297" s="64"/>
      <c r="R297" s="63"/>
      <c r="S297" s="64"/>
    </row>
    <row r="298" spans="1:19">
      <c r="A298" s="100"/>
      <c r="B298" s="101"/>
      <c r="C298" s="102"/>
      <c r="D298" s="62" t="s">
        <v>107</v>
      </c>
      <c r="E298" s="103"/>
      <c r="F298" s="104" t="s">
        <v>299</v>
      </c>
      <c r="G298" s="102"/>
      <c r="H298" s="103"/>
      <c r="I298" s="105"/>
      <c r="J298" s="102"/>
      <c r="K298" s="102"/>
      <c r="L298" s="63"/>
      <c r="M298" s="64"/>
      <c r="N298" s="63"/>
      <c r="O298" s="64"/>
      <c r="P298" s="63"/>
      <c r="Q298" s="64"/>
      <c r="R298" s="63"/>
      <c r="S298" s="64"/>
    </row>
    <row r="299" spans="1:19">
      <c r="A299" s="100"/>
      <c r="B299" s="101"/>
      <c r="C299" s="102"/>
      <c r="D299" s="62" t="s">
        <v>107</v>
      </c>
      <c r="E299" s="103"/>
      <c r="F299" s="104" t="s">
        <v>346</v>
      </c>
      <c r="G299" s="102"/>
      <c r="H299" s="103"/>
      <c r="I299" s="105"/>
      <c r="J299" s="102"/>
      <c r="K299" s="102"/>
      <c r="L299" s="63"/>
      <c r="M299" s="64"/>
      <c r="N299" s="63"/>
      <c r="O299" s="64"/>
      <c r="P299" s="63"/>
      <c r="Q299" s="64"/>
      <c r="R299" s="63"/>
      <c r="S299" s="64"/>
    </row>
    <row r="300" spans="1:19">
      <c r="A300" s="106"/>
      <c r="B300" s="107"/>
      <c r="C300" s="108"/>
      <c r="D300" s="62" t="s">
        <v>107</v>
      </c>
      <c r="E300" s="109"/>
      <c r="F300" s="110" t="s">
        <v>325</v>
      </c>
      <c r="G300" s="108"/>
      <c r="H300" s="111">
        <v>150</v>
      </c>
      <c r="I300" s="112"/>
      <c r="J300" s="108"/>
      <c r="K300" s="108"/>
      <c r="L300" s="63"/>
      <c r="M300" s="64"/>
      <c r="N300" s="63"/>
      <c r="O300" s="64"/>
      <c r="P300" s="63"/>
      <c r="Q300" s="64"/>
      <c r="R300" s="63"/>
      <c r="S300" s="64"/>
    </row>
    <row r="301" spans="1:19">
      <c r="A301" s="106"/>
      <c r="B301" s="107"/>
      <c r="C301" s="108"/>
      <c r="D301" s="62" t="s">
        <v>107</v>
      </c>
      <c r="E301" s="109"/>
      <c r="F301" s="110" t="s">
        <v>318</v>
      </c>
      <c r="G301" s="108"/>
      <c r="H301" s="111">
        <v>49</v>
      </c>
      <c r="I301" s="112"/>
      <c r="J301" s="108"/>
      <c r="K301" s="108"/>
      <c r="L301" s="63"/>
      <c r="M301" s="64"/>
      <c r="N301" s="63"/>
      <c r="O301" s="64"/>
      <c r="P301" s="63"/>
      <c r="Q301" s="64"/>
      <c r="R301" s="63"/>
      <c r="S301" s="64"/>
    </row>
    <row r="302" spans="1:19" ht="28.5">
      <c r="A302" s="21"/>
      <c r="B302" s="22"/>
      <c r="C302" s="120" t="s">
        <v>347</v>
      </c>
      <c r="D302" s="121" t="s">
        <v>96</v>
      </c>
      <c r="E302" s="122" t="s">
        <v>348</v>
      </c>
      <c r="F302" s="123" t="s">
        <v>349</v>
      </c>
      <c r="G302" s="121" t="s">
        <v>125</v>
      </c>
      <c r="H302" s="124">
        <v>423</v>
      </c>
      <c r="I302" s="125">
        <v>16</v>
      </c>
      <c r="J302" s="126">
        <f>ROUND(I302*H302,2)</f>
        <v>6768</v>
      </c>
      <c r="K302" s="123" t="s">
        <v>100</v>
      </c>
      <c r="L302" s="63"/>
      <c r="M302" s="64">
        <f>L302*I302</f>
        <v>0</v>
      </c>
      <c r="N302" s="63">
        <v>113</v>
      </c>
      <c r="O302" s="64">
        <f>N302*I302</f>
        <v>1808</v>
      </c>
      <c r="P302" s="63"/>
      <c r="Q302" s="64">
        <f>P302*I302</f>
        <v>0</v>
      </c>
      <c r="R302" s="127">
        <f>H302-L302-N302-P302</f>
        <v>310</v>
      </c>
      <c r="S302" s="64">
        <f>R302*I302</f>
        <v>4960</v>
      </c>
    </row>
    <row r="303" spans="1:19" ht="28.5">
      <c r="A303" s="21"/>
      <c r="B303" s="22"/>
      <c r="C303" s="60"/>
      <c r="D303" s="62" t="s">
        <v>101</v>
      </c>
      <c r="E303" s="60"/>
      <c r="F303" s="95" t="s">
        <v>350</v>
      </c>
      <c r="G303" s="60"/>
      <c r="H303" s="60"/>
      <c r="I303" s="96"/>
      <c r="J303" s="60"/>
      <c r="K303" s="60"/>
      <c r="L303" s="63"/>
      <c r="M303" s="64"/>
      <c r="N303" s="63"/>
      <c r="O303" s="64"/>
      <c r="P303" s="63"/>
      <c r="Q303" s="64"/>
      <c r="R303" s="63"/>
      <c r="S303" s="64"/>
    </row>
    <row r="304" spans="1:19" ht="28.5">
      <c r="A304" s="21"/>
      <c r="B304" s="22"/>
      <c r="C304" s="60"/>
      <c r="D304" s="97" t="s">
        <v>103</v>
      </c>
      <c r="E304" s="60"/>
      <c r="F304" s="98" t="s">
        <v>351</v>
      </c>
      <c r="G304" s="60"/>
      <c r="H304" s="60"/>
      <c r="I304" s="96"/>
      <c r="J304" s="60"/>
      <c r="K304" s="60"/>
      <c r="L304" s="63"/>
      <c r="M304" s="64"/>
      <c r="N304" s="63"/>
      <c r="O304" s="64"/>
      <c r="P304" s="63"/>
      <c r="Q304" s="64"/>
      <c r="R304" s="63"/>
      <c r="S304" s="64"/>
    </row>
    <row r="305" spans="1:19">
      <c r="A305" s="100"/>
      <c r="B305" s="101"/>
      <c r="C305" s="102"/>
      <c r="D305" s="62" t="s">
        <v>107</v>
      </c>
      <c r="E305" s="103"/>
      <c r="F305" s="104" t="s">
        <v>299</v>
      </c>
      <c r="G305" s="102"/>
      <c r="H305" s="103"/>
      <c r="I305" s="105"/>
      <c r="J305" s="102"/>
      <c r="K305" s="102"/>
      <c r="L305" s="63"/>
      <c r="M305" s="64"/>
      <c r="N305" s="63"/>
      <c r="O305" s="64"/>
      <c r="P305" s="63"/>
      <c r="Q305" s="64"/>
      <c r="R305" s="63"/>
      <c r="S305" s="64"/>
    </row>
    <row r="306" spans="1:19">
      <c r="A306" s="100"/>
      <c r="B306" s="101"/>
      <c r="C306" s="102"/>
      <c r="D306" s="62" t="s">
        <v>107</v>
      </c>
      <c r="E306" s="103"/>
      <c r="F306" s="104" t="s">
        <v>352</v>
      </c>
      <c r="G306" s="102"/>
      <c r="H306" s="103"/>
      <c r="I306" s="105"/>
      <c r="J306" s="102"/>
      <c r="K306" s="102"/>
      <c r="L306" s="63"/>
      <c r="M306" s="64"/>
      <c r="N306" s="63"/>
      <c r="O306" s="64"/>
      <c r="P306" s="63"/>
      <c r="Q306" s="64"/>
      <c r="R306" s="63"/>
      <c r="S306" s="64"/>
    </row>
    <row r="307" spans="1:19">
      <c r="A307" s="106"/>
      <c r="B307" s="107"/>
      <c r="C307" s="108"/>
      <c r="D307" s="62" t="s">
        <v>107</v>
      </c>
      <c r="E307" s="109"/>
      <c r="F307" s="110" t="s">
        <v>353</v>
      </c>
      <c r="G307" s="108"/>
      <c r="H307" s="111">
        <v>300</v>
      </c>
      <c r="I307" s="112"/>
      <c r="J307" s="108"/>
      <c r="K307" s="108"/>
      <c r="L307" s="63"/>
      <c r="M307" s="64"/>
      <c r="N307" s="63"/>
      <c r="O307" s="64"/>
      <c r="P307" s="63"/>
      <c r="Q307" s="64"/>
      <c r="R307" s="63"/>
      <c r="S307" s="64"/>
    </row>
    <row r="308" spans="1:19" ht="28.5">
      <c r="A308" s="106"/>
      <c r="B308" s="107"/>
      <c r="C308" s="108"/>
      <c r="D308" s="62" t="s">
        <v>107</v>
      </c>
      <c r="E308" s="109"/>
      <c r="F308" s="110" t="s">
        <v>354</v>
      </c>
      <c r="G308" s="108"/>
      <c r="H308" s="111">
        <v>123</v>
      </c>
      <c r="I308" s="112"/>
      <c r="J308" s="108"/>
      <c r="K308" s="108"/>
      <c r="L308" s="63"/>
      <c r="M308" s="64"/>
      <c r="N308" s="63"/>
      <c r="O308" s="64"/>
      <c r="P308" s="63"/>
      <c r="Q308" s="64"/>
      <c r="R308" s="63"/>
      <c r="S308" s="64"/>
    </row>
    <row r="309" spans="1:19" ht="28.5">
      <c r="A309" s="21"/>
      <c r="B309" s="22"/>
      <c r="C309" s="120" t="s">
        <v>355</v>
      </c>
      <c r="D309" s="121" t="s">
        <v>96</v>
      </c>
      <c r="E309" s="122" t="s">
        <v>356</v>
      </c>
      <c r="F309" s="123" t="s">
        <v>357</v>
      </c>
      <c r="G309" s="121" t="s">
        <v>125</v>
      </c>
      <c r="H309" s="124">
        <v>150</v>
      </c>
      <c r="I309" s="125">
        <v>352</v>
      </c>
      <c r="J309" s="126">
        <f>ROUND(I309*H309,2)</f>
        <v>52800</v>
      </c>
      <c r="K309" s="123" t="s">
        <v>100</v>
      </c>
      <c r="L309" s="63"/>
      <c r="M309" s="64">
        <f>L309*I309</f>
        <v>0</v>
      </c>
      <c r="N309" s="63"/>
      <c r="O309" s="64">
        <f>N309*I309</f>
        <v>0</v>
      </c>
      <c r="P309" s="63"/>
      <c r="Q309" s="64">
        <f>P309*I309</f>
        <v>0</v>
      </c>
      <c r="R309" s="127">
        <f>H309-L309-N309-P309</f>
        <v>150</v>
      </c>
      <c r="S309" s="64">
        <f>R309*I309</f>
        <v>52800</v>
      </c>
    </row>
    <row r="310" spans="1:19" ht="28.5">
      <c r="A310" s="21"/>
      <c r="B310" s="22"/>
      <c r="C310" s="60"/>
      <c r="D310" s="62" t="s">
        <v>101</v>
      </c>
      <c r="E310" s="60"/>
      <c r="F310" s="95" t="s">
        <v>358</v>
      </c>
      <c r="G310" s="60"/>
      <c r="H310" s="60"/>
      <c r="I310" s="96"/>
      <c r="J310" s="60"/>
      <c r="K310" s="60"/>
      <c r="L310" s="63"/>
      <c r="M310" s="64"/>
      <c r="N310" s="63"/>
      <c r="O310" s="64"/>
      <c r="P310" s="63"/>
      <c r="Q310" s="64"/>
      <c r="R310" s="63"/>
      <c r="S310" s="64"/>
    </row>
    <row r="311" spans="1:19" ht="28.5">
      <c r="A311" s="21"/>
      <c r="B311" s="22"/>
      <c r="C311" s="60"/>
      <c r="D311" s="97" t="s">
        <v>103</v>
      </c>
      <c r="E311" s="60"/>
      <c r="F311" s="98" t="s">
        <v>359</v>
      </c>
      <c r="G311" s="60"/>
      <c r="H311" s="60"/>
      <c r="I311" s="96"/>
      <c r="J311" s="60"/>
      <c r="K311" s="60"/>
      <c r="L311" s="63"/>
      <c r="M311" s="64"/>
      <c r="N311" s="63"/>
      <c r="O311" s="64"/>
      <c r="P311" s="63"/>
      <c r="Q311" s="64"/>
      <c r="R311" s="63"/>
      <c r="S311" s="64"/>
    </row>
    <row r="312" spans="1:19" ht="28.5">
      <c r="A312" s="21"/>
      <c r="B312" s="22"/>
      <c r="C312" s="60"/>
      <c r="D312" s="62" t="s">
        <v>105</v>
      </c>
      <c r="E312" s="60"/>
      <c r="F312" s="99" t="s">
        <v>360</v>
      </c>
      <c r="G312" s="60"/>
      <c r="H312" s="60"/>
      <c r="I312" s="96"/>
      <c r="J312" s="60"/>
      <c r="K312" s="60"/>
      <c r="L312" s="63"/>
      <c r="M312" s="64"/>
      <c r="N312" s="63"/>
      <c r="O312" s="64"/>
      <c r="P312" s="63"/>
      <c r="Q312" s="64"/>
      <c r="R312" s="63"/>
      <c r="S312" s="64"/>
    </row>
    <row r="313" spans="1:19">
      <c r="A313" s="100"/>
      <c r="B313" s="101"/>
      <c r="C313" s="102"/>
      <c r="D313" s="62" t="s">
        <v>107</v>
      </c>
      <c r="E313" s="103"/>
      <c r="F313" s="104" t="s">
        <v>299</v>
      </c>
      <c r="G313" s="102"/>
      <c r="H313" s="103"/>
      <c r="I313" s="105"/>
      <c r="J313" s="102"/>
      <c r="K313" s="102"/>
      <c r="L313" s="63"/>
      <c r="M313" s="64"/>
      <c r="N313" s="63"/>
      <c r="O313" s="64"/>
      <c r="P313" s="63"/>
      <c r="Q313" s="64"/>
      <c r="R313" s="63"/>
      <c r="S313" s="64"/>
    </row>
    <row r="314" spans="1:19">
      <c r="A314" s="100"/>
      <c r="B314" s="101"/>
      <c r="C314" s="102"/>
      <c r="D314" s="62" t="s">
        <v>107</v>
      </c>
      <c r="E314" s="103"/>
      <c r="F314" s="104" t="s">
        <v>361</v>
      </c>
      <c r="G314" s="102"/>
      <c r="H314" s="103"/>
      <c r="I314" s="105"/>
      <c r="J314" s="102"/>
      <c r="K314" s="102"/>
      <c r="L314" s="63"/>
      <c r="M314" s="64"/>
      <c r="N314" s="63"/>
      <c r="O314" s="64"/>
      <c r="P314" s="63"/>
      <c r="Q314" s="64"/>
      <c r="R314" s="63"/>
      <c r="S314" s="64"/>
    </row>
    <row r="315" spans="1:19">
      <c r="A315" s="106"/>
      <c r="B315" s="107"/>
      <c r="C315" s="108"/>
      <c r="D315" s="62" t="s">
        <v>107</v>
      </c>
      <c r="E315" s="109"/>
      <c r="F315" s="110" t="s">
        <v>325</v>
      </c>
      <c r="G315" s="108"/>
      <c r="H315" s="111">
        <v>150</v>
      </c>
      <c r="I315" s="112"/>
      <c r="J315" s="108"/>
      <c r="K315" s="108"/>
      <c r="L315" s="63"/>
      <c r="M315" s="64"/>
      <c r="N315" s="63"/>
      <c r="O315" s="64"/>
      <c r="P315" s="63"/>
      <c r="Q315" s="64"/>
      <c r="R315" s="63"/>
      <c r="S315" s="64"/>
    </row>
    <row r="316" spans="1:19" ht="28.5">
      <c r="A316" s="21"/>
      <c r="B316" s="22"/>
      <c r="C316" s="120" t="s">
        <v>362</v>
      </c>
      <c r="D316" s="121" t="s">
        <v>96</v>
      </c>
      <c r="E316" s="122" t="s">
        <v>363</v>
      </c>
      <c r="F316" s="123" t="s">
        <v>364</v>
      </c>
      <c r="G316" s="121" t="s">
        <v>125</v>
      </c>
      <c r="H316" s="124">
        <v>98</v>
      </c>
      <c r="I316" s="125">
        <v>395</v>
      </c>
      <c r="J316" s="126">
        <f>ROUND(I316*H316,2)</f>
        <v>38710</v>
      </c>
      <c r="K316" s="123" t="s">
        <v>100</v>
      </c>
      <c r="L316" s="63"/>
      <c r="M316" s="64">
        <f>L316*I316</f>
        <v>0</v>
      </c>
      <c r="N316" s="127">
        <f>H316</f>
        <v>98</v>
      </c>
      <c r="O316" s="64">
        <f>N316*I316</f>
        <v>38710</v>
      </c>
      <c r="P316" s="63"/>
      <c r="Q316" s="64">
        <f>P316*I316</f>
        <v>0</v>
      </c>
      <c r="R316" s="127">
        <f>H316-L316-N316-P316</f>
        <v>0</v>
      </c>
      <c r="S316" s="64">
        <f>R316*I316</f>
        <v>0</v>
      </c>
    </row>
    <row r="317" spans="1:19" ht="42.75">
      <c r="A317" s="21"/>
      <c r="B317" s="22"/>
      <c r="C317" s="60"/>
      <c r="D317" s="62" t="s">
        <v>101</v>
      </c>
      <c r="E317" s="60"/>
      <c r="F317" s="95" t="s">
        <v>365</v>
      </c>
      <c r="G317" s="60"/>
      <c r="H317" s="60"/>
      <c r="I317" s="96"/>
      <c r="J317" s="60"/>
      <c r="K317" s="60"/>
      <c r="L317" s="63"/>
      <c r="M317" s="64"/>
      <c r="N317" s="63"/>
      <c r="O317" s="64"/>
      <c r="P317" s="63"/>
      <c r="Q317" s="64"/>
      <c r="R317" s="63"/>
      <c r="S317" s="64"/>
    </row>
    <row r="318" spans="1:19" ht="28.5">
      <c r="A318" s="21"/>
      <c r="B318" s="22"/>
      <c r="C318" s="60"/>
      <c r="D318" s="97" t="s">
        <v>103</v>
      </c>
      <c r="E318" s="60"/>
      <c r="F318" s="98" t="s">
        <v>366</v>
      </c>
      <c r="G318" s="60"/>
      <c r="H318" s="60"/>
      <c r="I318" s="96"/>
      <c r="J318" s="60"/>
      <c r="K318" s="60"/>
      <c r="L318" s="63"/>
      <c r="M318" s="64"/>
      <c r="N318" s="63"/>
      <c r="O318" s="64"/>
      <c r="P318" s="63"/>
      <c r="Q318" s="64"/>
      <c r="R318" s="63"/>
      <c r="S318" s="64"/>
    </row>
    <row r="319" spans="1:19">
      <c r="A319" s="100"/>
      <c r="B319" s="101"/>
      <c r="C319" s="102"/>
      <c r="D319" s="62" t="s">
        <v>107</v>
      </c>
      <c r="E319" s="103"/>
      <c r="F319" s="104" t="s">
        <v>299</v>
      </c>
      <c r="G319" s="102"/>
      <c r="H319" s="103"/>
      <c r="I319" s="105"/>
      <c r="J319" s="102"/>
      <c r="K319" s="102"/>
      <c r="L319" s="63"/>
      <c r="M319" s="64"/>
      <c r="N319" s="63"/>
      <c r="O319" s="64"/>
      <c r="P319" s="63"/>
      <c r="Q319" s="64"/>
      <c r="R319" s="63"/>
      <c r="S319" s="64"/>
    </row>
    <row r="320" spans="1:19">
      <c r="A320" s="100"/>
      <c r="B320" s="101"/>
      <c r="C320" s="102"/>
      <c r="D320" s="62" t="s">
        <v>107</v>
      </c>
      <c r="E320" s="103"/>
      <c r="F320" s="104" t="s">
        <v>367</v>
      </c>
      <c r="G320" s="102"/>
      <c r="H320" s="103"/>
      <c r="I320" s="105"/>
      <c r="J320" s="102"/>
      <c r="K320" s="102"/>
      <c r="L320" s="63"/>
      <c r="M320" s="64"/>
      <c r="N320" s="63"/>
      <c r="O320" s="64"/>
      <c r="P320" s="63"/>
      <c r="Q320" s="64"/>
      <c r="R320" s="63"/>
      <c r="S320" s="64"/>
    </row>
    <row r="321" spans="1:19">
      <c r="A321" s="106"/>
      <c r="B321" s="107"/>
      <c r="C321" s="108"/>
      <c r="D321" s="62" t="s">
        <v>107</v>
      </c>
      <c r="E321" s="109"/>
      <c r="F321" s="110" t="s">
        <v>368</v>
      </c>
      <c r="G321" s="108"/>
      <c r="H321" s="111">
        <v>98</v>
      </c>
      <c r="I321" s="112"/>
      <c r="J321" s="108"/>
      <c r="K321" s="108"/>
      <c r="L321" s="63"/>
      <c r="M321" s="64"/>
      <c r="N321" s="63"/>
      <c r="O321" s="64"/>
      <c r="P321" s="63"/>
      <c r="Q321" s="64"/>
      <c r="R321" s="63"/>
      <c r="S321" s="64"/>
    </row>
    <row r="322" spans="1:19" ht="28.5">
      <c r="A322" s="21"/>
      <c r="B322" s="22"/>
      <c r="C322" s="120" t="s">
        <v>369</v>
      </c>
      <c r="D322" s="121" t="s">
        <v>96</v>
      </c>
      <c r="E322" s="122" t="s">
        <v>370</v>
      </c>
      <c r="F322" s="123" t="s">
        <v>371</v>
      </c>
      <c r="G322" s="121" t="s">
        <v>125</v>
      </c>
      <c r="H322" s="124">
        <v>74</v>
      </c>
      <c r="I322" s="125">
        <v>330</v>
      </c>
      <c r="J322" s="126">
        <f>ROUND(I322*H322,2)</f>
        <v>24420</v>
      </c>
      <c r="K322" s="123" t="s">
        <v>100</v>
      </c>
      <c r="L322" s="63"/>
      <c r="M322" s="64">
        <f>L322*I322</f>
        <v>0</v>
      </c>
      <c r="N322" s="127">
        <f>H322</f>
        <v>74</v>
      </c>
      <c r="O322" s="64">
        <f>N322*I322</f>
        <v>24420</v>
      </c>
      <c r="P322" s="63"/>
      <c r="Q322" s="64">
        <f>P322*I322</f>
        <v>0</v>
      </c>
      <c r="R322" s="127">
        <f>H322-L322-N322-P322</f>
        <v>0</v>
      </c>
      <c r="S322" s="64">
        <f>R322*I322</f>
        <v>0</v>
      </c>
    </row>
    <row r="323" spans="1:19" ht="42.75">
      <c r="A323" s="21"/>
      <c r="B323" s="22"/>
      <c r="C323" s="60"/>
      <c r="D323" s="62" t="s">
        <v>101</v>
      </c>
      <c r="E323" s="60"/>
      <c r="F323" s="95" t="s">
        <v>372</v>
      </c>
      <c r="G323" s="60"/>
      <c r="H323" s="60"/>
      <c r="I323" s="96"/>
      <c r="J323" s="60"/>
      <c r="K323" s="60"/>
      <c r="L323" s="63"/>
      <c r="M323" s="64"/>
      <c r="N323" s="63"/>
      <c r="O323" s="64"/>
      <c r="P323" s="63"/>
      <c r="Q323" s="64"/>
      <c r="R323" s="63"/>
      <c r="S323" s="64"/>
    </row>
    <row r="324" spans="1:19" ht="28.5">
      <c r="A324" s="21"/>
      <c r="B324" s="22"/>
      <c r="C324" s="60"/>
      <c r="D324" s="97" t="s">
        <v>103</v>
      </c>
      <c r="E324" s="60"/>
      <c r="F324" s="98" t="s">
        <v>373</v>
      </c>
      <c r="G324" s="60"/>
      <c r="H324" s="60"/>
      <c r="I324" s="96"/>
      <c r="J324" s="60"/>
      <c r="K324" s="60"/>
      <c r="L324" s="63"/>
      <c r="M324" s="64"/>
      <c r="N324" s="63"/>
      <c r="O324" s="64"/>
      <c r="P324" s="63"/>
      <c r="Q324" s="64"/>
      <c r="R324" s="63"/>
      <c r="S324" s="64"/>
    </row>
    <row r="325" spans="1:19">
      <c r="A325" s="100"/>
      <c r="B325" s="101"/>
      <c r="C325" s="102"/>
      <c r="D325" s="62" t="s">
        <v>107</v>
      </c>
      <c r="E325" s="103"/>
      <c r="F325" s="104" t="s">
        <v>299</v>
      </c>
      <c r="G325" s="102"/>
      <c r="H325" s="103"/>
      <c r="I325" s="105"/>
      <c r="J325" s="102"/>
      <c r="K325" s="102"/>
      <c r="L325" s="63"/>
      <c r="M325" s="64"/>
      <c r="N325" s="63"/>
      <c r="O325" s="64"/>
      <c r="P325" s="63"/>
      <c r="Q325" s="64"/>
      <c r="R325" s="63"/>
      <c r="S325" s="64"/>
    </row>
    <row r="326" spans="1:19">
      <c r="A326" s="100"/>
      <c r="B326" s="101"/>
      <c r="C326" s="102"/>
      <c r="D326" s="62" t="s">
        <v>107</v>
      </c>
      <c r="E326" s="103"/>
      <c r="F326" s="104" t="s">
        <v>374</v>
      </c>
      <c r="G326" s="102"/>
      <c r="H326" s="103"/>
      <c r="I326" s="105"/>
      <c r="J326" s="102"/>
      <c r="K326" s="102"/>
      <c r="L326" s="63"/>
      <c r="M326" s="64"/>
      <c r="N326" s="63"/>
      <c r="O326" s="64"/>
      <c r="P326" s="63"/>
      <c r="Q326" s="64"/>
      <c r="R326" s="63"/>
      <c r="S326" s="64"/>
    </row>
    <row r="327" spans="1:19">
      <c r="A327" s="106"/>
      <c r="B327" s="107"/>
      <c r="C327" s="108"/>
      <c r="D327" s="62" t="s">
        <v>107</v>
      </c>
      <c r="E327" s="109"/>
      <c r="F327" s="110" t="s">
        <v>375</v>
      </c>
      <c r="G327" s="108"/>
      <c r="H327" s="111">
        <v>74</v>
      </c>
      <c r="I327" s="112"/>
      <c r="J327" s="108"/>
      <c r="K327" s="108"/>
      <c r="L327" s="63"/>
      <c r="M327" s="64"/>
      <c r="N327" s="63"/>
      <c r="O327" s="64"/>
      <c r="P327" s="63"/>
      <c r="Q327" s="64"/>
      <c r="R327" s="63"/>
      <c r="S327" s="64"/>
    </row>
    <row r="328" spans="1:19" ht="28.5">
      <c r="A328" s="21"/>
      <c r="B328" s="22"/>
      <c r="C328" s="120" t="s">
        <v>376</v>
      </c>
      <c r="D328" s="121" t="s">
        <v>96</v>
      </c>
      <c r="E328" s="122" t="s">
        <v>377</v>
      </c>
      <c r="F328" s="123" t="s">
        <v>378</v>
      </c>
      <c r="G328" s="121" t="s">
        <v>125</v>
      </c>
      <c r="H328" s="124">
        <v>150</v>
      </c>
      <c r="I328" s="125">
        <v>395</v>
      </c>
      <c r="J328" s="126">
        <f>ROUND(I328*H328,2)</f>
        <v>59250</v>
      </c>
      <c r="K328" s="123" t="s">
        <v>100</v>
      </c>
      <c r="L328" s="63"/>
      <c r="M328" s="64">
        <f>L328*I328</f>
        <v>0</v>
      </c>
      <c r="N328" s="63"/>
      <c r="O328" s="64">
        <f>N328*I328</f>
        <v>0</v>
      </c>
      <c r="P328" s="63"/>
      <c r="Q328" s="64">
        <f>P328*I328</f>
        <v>0</v>
      </c>
      <c r="R328" s="127">
        <f>H328-L328-N328-P328</f>
        <v>150</v>
      </c>
      <c r="S328" s="64">
        <f>R328*I328</f>
        <v>59250</v>
      </c>
    </row>
    <row r="329" spans="1:19" ht="42.75">
      <c r="A329" s="21"/>
      <c r="B329" s="22"/>
      <c r="C329" s="60"/>
      <c r="D329" s="62" t="s">
        <v>101</v>
      </c>
      <c r="E329" s="60"/>
      <c r="F329" s="95" t="s">
        <v>379</v>
      </c>
      <c r="G329" s="60"/>
      <c r="H329" s="60"/>
      <c r="I329" s="96"/>
      <c r="J329" s="60"/>
      <c r="K329" s="60"/>
      <c r="L329" s="63"/>
      <c r="M329" s="64"/>
      <c r="N329" s="63"/>
      <c r="O329" s="64"/>
      <c r="P329" s="63"/>
      <c r="Q329" s="64"/>
      <c r="R329" s="63"/>
      <c r="S329" s="64"/>
    </row>
    <row r="330" spans="1:19" ht="28.5">
      <c r="A330" s="21"/>
      <c r="B330" s="22"/>
      <c r="C330" s="60"/>
      <c r="D330" s="97" t="s">
        <v>103</v>
      </c>
      <c r="E330" s="60"/>
      <c r="F330" s="98" t="s">
        <v>380</v>
      </c>
      <c r="G330" s="60"/>
      <c r="H330" s="60"/>
      <c r="I330" s="96"/>
      <c r="J330" s="60"/>
      <c r="K330" s="60"/>
      <c r="L330" s="63"/>
      <c r="M330" s="64"/>
      <c r="N330" s="63"/>
      <c r="O330" s="64"/>
      <c r="P330" s="63"/>
      <c r="Q330" s="64"/>
      <c r="R330" s="63"/>
      <c r="S330" s="64"/>
    </row>
    <row r="331" spans="1:19">
      <c r="A331" s="100"/>
      <c r="B331" s="101"/>
      <c r="C331" s="102"/>
      <c r="D331" s="62" t="s">
        <v>107</v>
      </c>
      <c r="E331" s="103"/>
      <c r="F331" s="104" t="s">
        <v>299</v>
      </c>
      <c r="G331" s="102"/>
      <c r="H331" s="103"/>
      <c r="I331" s="105"/>
      <c r="J331" s="102"/>
      <c r="K331" s="102"/>
      <c r="L331" s="63"/>
      <c r="M331" s="64"/>
      <c r="N331" s="63"/>
      <c r="O331" s="64"/>
      <c r="P331" s="63"/>
      <c r="Q331" s="64"/>
      <c r="R331" s="63"/>
      <c r="S331" s="64"/>
    </row>
    <row r="332" spans="1:19">
      <c r="A332" s="100"/>
      <c r="B332" s="101"/>
      <c r="C332" s="102"/>
      <c r="D332" s="62" t="s">
        <v>107</v>
      </c>
      <c r="E332" s="103"/>
      <c r="F332" s="104" t="s">
        <v>381</v>
      </c>
      <c r="G332" s="102"/>
      <c r="H332" s="103"/>
      <c r="I332" s="105"/>
      <c r="J332" s="102"/>
      <c r="K332" s="102"/>
      <c r="L332" s="63"/>
      <c r="M332" s="64"/>
      <c r="N332" s="63"/>
      <c r="O332" s="64"/>
      <c r="P332" s="63"/>
      <c r="Q332" s="64"/>
      <c r="R332" s="63"/>
      <c r="S332" s="64"/>
    </row>
    <row r="333" spans="1:19">
      <c r="A333" s="106"/>
      <c r="B333" s="107"/>
      <c r="C333" s="108"/>
      <c r="D333" s="62" t="s">
        <v>107</v>
      </c>
      <c r="E333" s="109"/>
      <c r="F333" s="110" t="s">
        <v>325</v>
      </c>
      <c r="G333" s="108"/>
      <c r="H333" s="111">
        <v>150</v>
      </c>
      <c r="I333" s="112"/>
      <c r="J333" s="108"/>
      <c r="K333" s="108"/>
      <c r="L333" s="63"/>
      <c r="M333" s="64"/>
      <c r="N333" s="63"/>
      <c r="O333" s="64"/>
      <c r="P333" s="63"/>
      <c r="Q333" s="64"/>
      <c r="R333" s="63"/>
      <c r="S333" s="64"/>
    </row>
    <row r="334" spans="1:19" ht="28.5">
      <c r="A334" s="21"/>
      <c r="B334" s="22"/>
      <c r="C334" s="120" t="s">
        <v>382</v>
      </c>
      <c r="D334" s="121" t="s">
        <v>96</v>
      </c>
      <c r="E334" s="122" t="s">
        <v>383</v>
      </c>
      <c r="F334" s="123" t="s">
        <v>384</v>
      </c>
      <c r="G334" s="121" t="s">
        <v>125</v>
      </c>
      <c r="H334" s="124">
        <v>56</v>
      </c>
      <c r="I334" s="125">
        <v>374</v>
      </c>
      <c r="J334" s="126">
        <f>ROUND(I334*H334,2)</f>
        <v>20944</v>
      </c>
      <c r="K334" s="123" t="s">
        <v>100</v>
      </c>
      <c r="L334" s="63"/>
      <c r="M334" s="64">
        <f>L334*I334</f>
        <v>0</v>
      </c>
      <c r="N334" s="127">
        <f>H334</f>
        <v>56</v>
      </c>
      <c r="O334" s="64">
        <f>N334*I334</f>
        <v>20944</v>
      </c>
      <c r="P334" s="63"/>
      <c r="Q334" s="64">
        <f>P334*I334</f>
        <v>0</v>
      </c>
      <c r="R334" s="127">
        <f>H334-L334-N334-P334</f>
        <v>0</v>
      </c>
      <c r="S334" s="64">
        <f>R334*I334</f>
        <v>0</v>
      </c>
    </row>
    <row r="335" spans="1:19" ht="71.25">
      <c r="A335" s="21"/>
      <c r="B335" s="22"/>
      <c r="C335" s="60"/>
      <c r="D335" s="62" t="s">
        <v>101</v>
      </c>
      <c r="E335" s="60"/>
      <c r="F335" s="95" t="s">
        <v>385</v>
      </c>
      <c r="G335" s="60"/>
      <c r="H335" s="60"/>
      <c r="I335" s="96"/>
      <c r="J335" s="60"/>
      <c r="K335" s="60"/>
      <c r="L335" s="63"/>
      <c r="M335" s="64"/>
      <c r="N335" s="63"/>
      <c r="O335" s="64"/>
      <c r="P335" s="63"/>
      <c r="Q335" s="64"/>
      <c r="R335" s="63"/>
      <c r="S335" s="64"/>
    </row>
    <row r="336" spans="1:19" ht="28.5">
      <c r="A336" s="21"/>
      <c r="B336" s="22"/>
      <c r="C336" s="60"/>
      <c r="D336" s="97" t="s">
        <v>103</v>
      </c>
      <c r="E336" s="60"/>
      <c r="F336" s="98" t="s">
        <v>386</v>
      </c>
      <c r="G336" s="60"/>
      <c r="H336" s="60"/>
      <c r="I336" s="96"/>
      <c r="J336" s="60"/>
      <c r="K336" s="60"/>
      <c r="L336" s="63"/>
      <c r="M336" s="64"/>
      <c r="N336" s="63"/>
      <c r="O336" s="64"/>
      <c r="P336" s="63"/>
      <c r="Q336" s="64"/>
      <c r="R336" s="63"/>
      <c r="S336" s="64"/>
    </row>
    <row r="337" spans="1:19" ht="28.5">
      <c r="A337" s="21"/>
      <c r="B337" s="22"/>
      <c r="C337" s="60"/>
      <c r="D337" s="62" t="s">
        <v>105</v>
      </c>
      <c r="E337" s="60"/>
      <c r="F337" s="99" t="s">
        <v>387</v>
      </c>
      <c r="G337" s="60"/>
      <c r="H337" s="60"/>
      <c r="I337" s="96"/>
      <c r="J337" s="60"/>
      <c r="K337" s="60"/>
      <c r="L337" s="63"/>
      <c r="M337" s="64"/>
      <c r="N337" s="63"/>
      <c r="O337" s="64"/>
      <c r="P337" s="63"/>
      <c r="Q337" s="64"/>
      <c r="R337" s="63"/>
      <c r="S337" s="64"/>
    </row>
    <row r="338" spans="1:19">
      <c r="A338" s="100"/>
      <c r="B338" s="101"/>
      <c r="C338" s="102"/>
      <c r="D338" s="62" t="s">
        <v>107</v>
      </c>
      <c r="E338" s="103"/>
      <c r="F338" s="104" t="s">
        <v>299</v>
      </c>
      <c r="G338" s="102"/>
      <c r="H338" s="103"/>
      <c r="I338" s="105"/>
      <c r="J338" s="102"/>
      <c r="K338" s="102"/>
      <c r="L338" s="63"/>
      <c r="M338" s="64"/>
      <c r="N338" s="63"/>
      <c r="O338" s="64"/>
      <c r="P338" s="63"/>
      <c r="Q338" s="64"/>
      <c r="R338" s="63"/>
      <c r="S338" s="64"/>
    </row>
    <row r="339" spans="1:19">
      <c r="A339" s="100"/>
      <c r="B339" s="101"/>
      <c r="C339" s="102"/>
      <c r="D339" s="62" t="s">
        <v>107</v>
      </c>
      <c r="E339" s="103"/>
      <c r="F339" s="104" t="s">
        <v>388</v>
      </c>
      <c r="G339" s="102"/>
      <c r="H339" s="103"/>
      <c r="I339" s="105"/>
      <c r="J339" s="102"/>
      <c r="K339" s="102"/>
      <c r="L339" s="63"/>
      <c r="M339" s="64"/>
      <c r="N339" s="63"/>
      <c r="O339" s="64"/>
      <c r="P339" s="63"/>
      <c r="Q339" s="64"/>
      <c r="R339" s="63"/>
      <c r="S339" s="64"/>
    </row>
    <row r="340" spans="1:19">
      <c r="A340" s="106"/>
      <c r="B340" s="107"/>
      <c r="C340" s="108"/>
      <c r="D340" s="62" t="s">
        <v>107</v>
      </c>
      <c r="E340" s="109"/>
      <c r="F340" s="110" t="s">
        <v>389</v>
      </c>
      <c r="G340" s="108"/>
      <c r="H340" s="111">
        <v>56</v>
      </c>
      <c r="I340" s="112"/>
      <c r="J340" s="108"/>
      <c r="K340" s="108"/>
      <c r="L340" s="63"/>
      <c r="M340" s="64"/>
      <c r="N340" s="63"/>
      <c r="O340" s="64"/>
      <c r="P340" s="63"/>
      <c r="Q340" s="64"/>
      <c r="R340" s="63"/>
      <c r="S340" s="64"/>
    </row>
    <row r="341" spans="1:19" ht="28.5">
      <c r="A341" s="21"/>
      <c r="B341" s="22"/>
      <c r="C341" s="136" t="s">
        <v>390</v>
      </c>
      <c r="D341" s="137" t="s">
        <v>259</v>
      </c>
      <c r="E341" s="138" t="s">
        <v>391</v>
      </c>
      <c r="F341" s="139" t="s">
        <v>392</v>
      </c>
      <c r="G341" s="137" t="s">
        <v>125</v>
      </c>
      <c r="H341" s="140">
        <v>57.68</v>
      </c>
      <c r="I341" s="141">
        <v>646</v>
      </c>
      <c r="J341" s="142">
        <f>ROUND(I341*H341,2)</f>
        <v>37261.279999999999</v>
      </c>
      <c r="K341" s="139" t="s">
        <v>100</v>
      </c>
      <c r="L341" s="128"/>
      <c r="M341" s="64">
        <f>L341*I341</f>
        <v>0</v>
      </c>
      <c r="N341" s="127">
        <f>H341</f>
        <v>57.68</v>
      </c>
      <c r="O341" s="64">
        <f>N341*I341</f>
        <v>37261.279999999999</v>
      </c>
      <c r="P341" s="63"/>
      <c r="Q341" s="64">
        <f>P341*I341</f>
        <v>0</v>
      </c>
      <c r="R341" s="127">
        <f>H341-L341-N341-P341</f>
        <v>0</v>
      </c>
      <c r="S341" s="64">
        <f>R341*I341</f>
        <v>0</v>
      </c>
    </row>
    <row r="342" spans="1:19" ht="28.5">
      <c r="A342" s="21"/>
      <c r="B342" s="22"/>
      <c r="C342" s="60"/>
      <c r="D342" s="62" t="s">
        <v>101</v>
      </c>
      <c r="E342" s="60"/>
      <c r="F342" s="95" t="s">
        <v>392</v>
      </c>
      <c r="G342" s="60"/>
      <c r="H342" s="60"/>
      <c r="I342" s="96"/>
      <c r="J342" s="60"/>
      <c r="K342" s="60"/>
      <c r="L342" s="63"/>
      <c r="M342" s="64"/>
      <c r="N342" s="63"/>
      <c r="O342" s="64"/>
      <c r="P342" s="63"/>
      <c r="Q342" s="64"/>
      <c r="R342" s="63"/>
      <c r="S342" s="64"/>
    </row>
    <row r="343" spans="1:19">
      <c r="A343" s="100"/>
      <c r="B343" s="101"/>
      <c r="C343" s="102"/>
      <c r="D343" s="62" t="s">
        <v>107</v>
      </c>
      <c r="E343" s="103"/>
      <c r="F343" s="104" t="s">
        <v>299</v>
      </c>
      <c r="G343" s="102"/>
      <c r="H343" s="103"/>
      <c r="I343" s="105"/>
      <c r="J343" s="102"/>
      <c r="K343" s="102"/>
      <c r="L343" s="63"/>
      <c r="M343" s="64"/>
      <c r="N343" s="63"/>
      <c r="O343" s="64"/>
      <c r="P343" s="63"/>
      <c r="Q343" s="64"/>
      <c r="R343" s="63"/>
      <c r="S343" s="64"/>
    </row>
    <row r="344" spans="1:19">
      <c r="A344" s="100"/>
      <c r="B344" s="101"/>
      <c r="C344" s="102"/>
      <c r="D344" s="62" t="s">
        <v>107</v>
      </c>
      <c r="E344" s="103"/>
      <c r="F344" s="104" t="s">
        <v>388</v>
      </c>
      <c r="G344" s="102"/>
      <c r="H344" s="103"/>
      <c r="I344" s="105"/>
      <c r="J344" s="102"/>
      <c r="K344" s="102"/>
      <c r="L344" s="63"/>
      <c r="M344" s="64"/>
      <c r="N344" s="63"/>
      <c r="O344" s="64"/>
      <c r="P344" s="63"/>
      <c r="Q344" s="64"/>
      <c r="R344" s="63"/>
      <c r="S344" s="64"/>
    </row>
    <row r="345" spans="1:19">
      <c r="A345" s="106"/>
      <c r="B345" s="107"/>
      <c r="C345" s="108"/>
      <c r="D345" s="62" t="s">
        <v>107</v>
      </c>
      <c r="E345" s="109"/>
      <c r="F345" s="110" t="s">
        <v>389</v>
      </c>
      <c r="G345" s="108"/>
      <c r="H345" s="111">
        <v>56</v>
      </c>
      <c r="I345" s="112"/>
      <c r="J345" s="108"/>
      <c r="K345" s="108"/>
      <c r="L345" s="63"/>
      <c r="M345" s="64"/>
      <c r="N345" s="63"/>
      <c r="O345" s="64"/>
      <c r="P345" s="63"/>
      <c r="Q345" s="64"/>
      <c r="R345" s="63"/>
      <c r="S345" s="64"/>
    </row>
    <row r="346" spans="1:19">
      <c r="A346" s="106"/>
      <c r="B346" s="107"/>
      <c r="C346" s="108"/>
      <c r="D346" s="62" t="s">
        <v>107</v>
      </c>
      <c r="E346" s="108"/>
      <c r="F346" s="110" t="s">
        <v>393</v>
      </c>
      <c r="G346" s="108"/>
      <c r="H346" s="111">
        <v>57.68</v>
      </c>
      <c r="I346" s="112"/>
      <c r="J346" s="108"/>
      <c r="K346" s="108"/>
      <c r="L346" s="63"/>
      <c r="M346" s="64"/>
      <c r="N346" s="63"/>
      <c r="O346" s="64"/>
      <c r="P346" s="63"/>
      <c r="Q346" s="64"/>
      <c r="R346" s="63"/>
      <c r="S346" s="64"/>
    </row>
    <row r="347" spans="1:19" ht="28.5">
      <c r="A347" s="21"/>
      <c r="B347" s="22"/>
      <c r="C347" s="120" t="s">
        <v>394</v>
      </c>
      <c r="D347" s="121" t="s">
        <v>96</v>
      </c>
      <c r="E347" s="122" t="s">
        <v>395</v>
      </c>
      <c r="F347" s="123" t="s">
        <v>396</v>
      </c>
      <c r="G347" s="121" t="s">
        <v>125</v>
      </c>
      <c r="H347" s="124">
        <v>444</v>
      </c>
      <c r="I347" s="125">
        <v>321</v>
      </c>
      <c r="J347" s="126">
        <f>ROUND(I347*H347,2)</f>
        <v>142524</v>
      </c>
      <c r="K347" s="123" t="s">
        <v>100</v>
      </c>
      <c r="L347" s="63"/>
      <c r="M347" s="64">
        <f>L347*I347</f>
        <v>0</v>
      </c>
      <c r="N347" s="63"/>
      <c r="O347" s="64">
        <f>N347*I347</f>
        <v>0</v>
      </c>
      <c r="P347" s="63">
        <v>200</v>
      </c>
      <c r="Q347" s="64">
        <f>P347*I347</f>
        <v>64200</v>
      </c>
      <c r="R347" s="127">
        <f>H347-L347-N347-P347</f>
        <v>244</v>
      </c>
      <c r="S347" s="64">
        <f>R347*I347</f>
        <v>78324</v>
      </c>
    </row>
    <row r="348" spans="1:19" ht="71.25">
      <c r="A348" s="21"/>
      <c r="B348" s="22"/>
      <c r="C348" s="60"/>
      <c r="D348" s="62" t="s">
        <v>101</v>
      </c>
      <c r="E348" s="60"/>
      <c r="F348" s="95" t="s">
        <v>397</v>
      </c>
      <c r="G348" s="60"/>
      <c r="H348" s="60"/>
      <c r="I348" s="96"/>
      <c r="J348" s="60"/>
      <c r="K348" s="60"/>
      <c r="L348" s="63"/>
      <c r="M348" s="64"/>
      <c r="N348" s="63"/>
      <c r="O348" s="64"/>
      <c r="P348" s="63"/>
      <c r="Q348" s="64"/>
      <c r="R348" s="63"/>
      <c r="S348" s="64"/>
    </row>
    <row r="349" spans="1:19" ht="28.5">
      <c r="A349" s="21"/>
      <c r="B349" s="22"/>
      <c r="C349" s="60"/>
      <c r="D349" s="97" t="s">
        <v>103</v>
      </c>
      <c r="E349" s="60"/>
      <c r="F349" s="98" t="s">
        <v>398</v>
      </c>
      <c r="G349" s="60"/>
      <c r="H349" s="60"/>
      <c r="I349" s="96"/>
      <c r="J349" s="60"/>
      <c r="K349" s="60"/>
      <c r="L349" s="63"/>
      <c r="M349" s="64"/>
      <c r="N349" s="63"/>
      <c r="O349" s="64"/>
      <c r="P349" s="63"/>
      <c r="Q349" s="64"/>
      <c r="R349" s="63"/>
      <c r="S349" s="64"/>
    </row>
    <row r="350" spans="1:19">
      <c r="A350" s="100"/>
      <c r="B350" s="101"/>
      <c r="C350" s="102"/>
      <c r="D350" s="62" t="s">
        <v>107</v>
      </c>
      <c r="E350" s="103"/>
      <c r="F350" s="104" t="s">
        <v>299</v>
      </c>
      <c r="G350" s="102"/>
      <c r="H350" s="103"/>
      <c r="I350" s="105"/>
      <c r="J350" s="102"/>
      <c r="K350" s="102"/>
      <c r="L350" s="63"/>
      <c r="M350" s="64"/>
      <c r="N350" s="63"/>
      <c r="O350" s="64"/>
      <c r="P350" s="63"/>
      <c r="Q350" s="64"/>
      <c r="R350" s="63"/>
      <c r="S350" s="64"/>
    </row>
    <row r="351" spans="1:19" ht="42.75">
      <c r="A351" s="100"/>
      <c r="B351" s="101"/>
      <c r="C351" s="102"/>
      <c r="D351" s="62" t="s">
        <v>107</v>
      </c>
      <c r="E351" s="103"/>
      <c r="F351" s="104" t="s">
        <v>399</v>
      </c>
      <c r="G351" s="102"/>
      <c r="H351" s="103"/>
      <c r="I351" s="105"/>
      <c r="J351" s="102"/>
      <c r="K351" s="102"/>
      <c r="L351" s="63"/>
      <c r="M351" s="64"/>
      <c r="N351" s="63"/>
      <c r="O351" s="64"/>
      <c r="P351" s="63"/>
      <c r="Q351" s="64"/>
      <c r="R351" s="63"/>
      <c r="S351" s="64"/>
    </row>
    <row r="352" spans="1:19">
      <c r="A352" s="106"/>
      <c r="B352" s="107"/>
      <c r="C352" s="108"/>
      <c r="D352" s="62" t="s">
        <v>107</v>
      </c>
      <c r="E352" s="109"/>
      <c r="F352" s="110" t="s">
        <v>400</v>
      </c>
      <c r="G352" s="108"/>
      <c r="H352" s="111">
        <v>444</v>
      </c>
      <c r="I352" s="112"/>
      <c r="J352" s="108"/>
      <c r="K352" s="108"/>
      <c r="L352" s="63"/>
      <c r="M352" s="64"/>
      <c r="N352" s="63"/>
      <c r="O352" s="64"/>
      <c r="P352" s="63"/>
      <c r="Q352" s="64"/>
      <c r="R352" s="63"/>
      <c r="S352" s="64"/>
    </row>
    <row r="353" spans="1:19" ht="28.5">
      <c r="A353" s="21"/>
      <c r="B353" s="22"/>
      <c r="C353" s="136" t="s">
        <v>401</v>
      </c>
      <c r="D353" s="137" t="s">
        <v>259</v>
      </c>
      <c r="E353" s="138" t="s">
        <v>402</v>
      </c>
      <c r="F353" s="139" t="s">
        <v>403</v>
      </c>
      <c r="G353" s="137" t="s">
        <v>125</v>
      </c>
      <c r="H353" s="140">
        <v>448.44</v>
      </c>
      <c r="I353" s="141">
        <v>501</v>
      </c>
      <c r="J353" s="142">
        <f>ROUND(I353*H353,2)</f>
        <v>224668.44</v>
      </c>
      <c r="K353" s="139"/>
      <c r="L353" s="128">
        <v>110</v>
      </c>
      <c r="M353" s="64">
        <f>L353*I353</f>
        <v>55110</v>
      </c>
      <c r="N353" s="127">
        <f>110</f>
        <v>110</v>
      </c>
      <c r="O353" s="64">
        <f>N353*I353</f>
        <v>55110</v>
      </c>
      <c r="P353" s="127">
        <f>H353-L353-N353</f>
        <v>228.44</v>
      </c>
      <c r="Q353" s="64">
        <f>P353*I353</f>
        <v>114448.44</v>
      </c>
      <c r="R353" s="127">
        <f>H353-L353-N353-P353</f>
        <v>0</v>
      </c>
      <c r="S353" s="64">
        <f>R353*I353</f>
        <v>0</v>
      </c>
    </row>
    <row r="354" spans="1:19" ht="28.5">
      <c r="A354" s="21"/>
      <c r="B354" s="22"/>
      <c r="C354" s="60"/>
      <c r="D354" s="62" t="s">
        <v>101</v>
      </c>
      <c r="E354" s="60"/>
      <c r="F354" s="95" t="s">
        <v>403</v>
      </c>
      <c r="G354" s="60"/>
      <c r="H354" s="60"/>
      <c r="I354" s="96"/>
      <c r="J354" s="60"/>
      <c r="K354" s="60"/>
      <c r="L354" s="63"/>
      <c r="M354" s="64"/>
      <c r="N354" s="63"/>
      <c r="O354" s="64"/>
      <c r="P354" s="63"/>
      <c r="Q354" s="64"/>
      <c r="R354" s="63"/>
      <c r="S354" s="64"/>
    </row>
    <row r="355" spans="1:19" ht="28.5">
      <c r="A355" s="21"/>
      <c r="B355" s="22"/>
      <c r="C355" s="60"/>
      <c r="D355" s="62" t="s">
        <v>105</v>
      </c>
      <c r="E355" s="60"/>
      <c r="F355" s="99" t="s">
        <v>404</v>
      </c>
      <c r="G355" s="60"/>
      <c r="H355" s="60"/>
      <c r="I355" s="96"/>
      <c r="J355" s="60"/>
      <c r="K355" s="60"/>
      <c r="L355" s="63"/>
      <c r="M355" s="64"/>
      <c r="N355" s="63"/>
      <c r="O355" s="64"/>
      <c r="P355" s="63"/>
      <c r="Q355" s="64"/>
      <c r="R355" s="63"/>
      <c r="S355" s="64"/>
    </row>
    <row r="356" spans="1:19">
      <c r="A356" s="100"/>
      <c r="B356" s="101"/>
      <c r="C356" s="102"/>
      <c r="D356" s="62" t="s">
        <v>107</v>
      </c>
      <c r="E356" s="103"/>
      <c r="F356" s="104" t="s">
        <v>299</v>
      </c>
      <c r="G356" s="102"/>
      <c r="H356" s="103"/>
      <c r="I356" s="105"/>
      <c r="J356" s="102"/>
      <c r="K356" s="102"/>
      <c r="L356" s="63"/>
      <c r="M356" s="64"/>
      <c r="N356" s="63"/>
      <c r="O356" s="64"/>
      <c r="P356" s="63"/>
      <c r="Q356" s="64"/>
      <c r="R356" s="63"/>
      <c r="S356" s="64"/>
    </row>
    <row r="357" spans="1:19" ht="42.75">
      <c r="A357" s="100"/>
      <c r="B357" s="101"/>
      <c r="C357" s="102"/>
      <c r="D357" s="62" t="s">
        <v>107</v>
      </c>
      <c r="E357" s="103"/>
      <c r="F357" s="104" t="s">
        <v>399</v>
      </c>
      <c r="G357" s="102"/>
      <c r="H357" s="103"/>
      <c r="I357" s="105"/>
      <c r="J357" s="102"/>
      <c r="K357" s="102"/>
      <c r="L357" s="63"/>
      <c r="M357" s="64"/>
      <c r="N357" s="63"/>
      <c r="O357" s="64"/>
      <c r="P357" s="63"/>
      <c r="Q357" s="64"/>
      <c r="R357" s="63"/>
      <c r="S357" s="64"/>
    </row>
    <row r="358" spans="1:19">
      <c r="A358" s="106"/>
      <c r="B358" s="107"/>
      <c r="C358" s="108"/>
      <c r="D358" s="62" t="s">
        <v>107</v>
      </c>
      <c r="E358" s="109"/>
      <c r="F358" s="110" t="s">
        <v>400</v>
      </c>
      <c r="G358" s="108"/>
      <c r="H358" s="111">
        <v>444</v>
      </c>
      <c r="I358" s="112"/>
      <c r="J358" s="108"/>
      <c r="K358" s="108"/>
      <c r="L358" s="63"/>
      <c r="M358" s="64"/>
      <c r="N358" s="63"/>
      <c r="O358" s="64"/>
      <c r="P358" s="63"/>
      <c r="Q358" s="64"/>
      <c r="R358" s="63"/>
      <c r="S358" s="64"/>
    </row>
    <row r="359" spans="1:19">
      <c r="A359" s="106"/>
      <c r="B359" s="107"/>
      <c r="C359" s="108"/>
      <c r="D359" s="62" t="s">
        <v>107</v>
      </c>
      <c r="E359" s="108"/>
      <c r="F359" s="110" t="s">
        <v>405</v>
      </c>
      <c r="G359" s="108"/>
      <c r="H359" s="111">
        <v>448.44</v>
      </c>
      <c r="I359" s="112"/>
      <c r="J359" s="108"/>
      <c r="K359" s="108"/>
      <c r="L359" s="63"/>
      <c r="M359" s="64"/>
      <c r="N359" s="63"/>
      <c r="O359" s="64"/>
      <c r="P359" s="63"/>
      <c r="Q359" s="64"/>
      <c r="R359" s="63"/>
      <c r="S359" s="64"/>
    </row>
    <row r="360" spans="1:19" ht="28.5">
      <c r="A360" s="21"/>
      <c r="B360" s="22"/>
      <c r="C360" s="120" t="s">
        <v>406</v>
      </c>
      <c r="D360" s="121" t="s">
        <v>96</v>
      </c>
      <c r="E360" s="122" t="s">
        <v>407</v>
      </c>
      <c r="F360" s="123" t="s">
        <v>408</v>
      </c>
      <c r="G360" s="121" t="s">
        <v>125</v>
      </c>
      <c r="H360" s="124">
        <v>15</v>
      </c>
      <c r="I360" s="125">
        <v>486</v>
      </c>
      <c r="J360" s="126">
        <f>ROUND(I360*H360,2)</f>
        <v>7290</v>
      </c>
      <c r="K360" s="123" t="s">
        <v>100</v>
      </c>
      <c r="L360" s="63"/>
      <c r="M360" s="64">
        <f>L360*I360</f>
        <v>0</v>
      </c>
      <c r="N360" s="63"/>
      <c r="O360" s="64">
        <f>N360*I360</f>
        <v>0</v>
      </c>
      <c r="P360" s="63"/>
      <c r="Q360" s="64">
        <f>P360*I360</f>
        <v>0</v>
      </c>
      <c r="R360" s="127">
        <f>H360-L360-N360-P360</f>
        <v>15</v>
      </c>
      <c r="S360" s="64">
        <f>R360*I360</f>
        <v>7290</v>
      </c>
    </row>
    <row r="361" spans="1:19" ht="71.25">
      <c r="A361" s="21"/>
      <c r="B361" s="22"/>
      <c r="C361" s="60"/>
      <c r="D361" s="62" t="s">
        <v>101</v>
      </c>
      <c r="E361" s="60"/>
      <c r="F361" s="95" t="s">
        <v>409</v>
      </c>
      <c r="G361" s="60"/>
      <c r="H361" s="60"/>
      <c r="I361" s="96"/>
      <c r="J361" s="60"/>
      <c r="K361" s="60"/>
      <c r="L361" s="63"/>
      <c r="M361" s="64"/>
      <c r="N361" s="63"/>
      <c r="O361" s="64"/>
      <c r="P361" s="63"/>
      <c r="Q361" s="64"/>
      <c r="R361" s="63"/>
      <c r="S361" s="64"/>
    </row>
    <row r="362" spans="1:19" ht="28.5">
      <c r="A362" s="21"/>
      <c r="B362" s="22"/>
      <c r="C362" s="60"/>
      <c r="D362" s="97" t="s">
        <v>103</v>
      </c>
      <c r="E362" s="60"/>
      <c r="F362" s="98" t="s">
        <v>410</v>
      </c>
      <c r="G362" s="60"/>
      <c r="H362" s="60"/>
      <c r="I362" s="96"/>
      <c r="J362" s="60"/>
      <c r="K362" s="60"/>
      <c r="L362" s="63"/>
      <c r="M362" s="64"/>
      <c r="N362" s="63"/>
      <c r="O362" s="64"/>
      <c r="P362" s="63"/>
      <c r="Q362" s="64"/>
      <c r="R362" s="63"/>
      <c r="S362" s="64"/>
    </row>
    <row r="363" spans="1:19" ht="28.5">
      <c r="A363" s="21"/>
      <c r="B363" s="22"/>
      <c r="C363" s="60"/>
      <c r="D363" s="62" t="s">
        <v>105</v>
      </c>
      <c r="E363" s="60"/>
      <c r="F363" s="99" t="s">
        <v>411</v>
      </c>
      <c r="G363" s="60"/>
      <c r="H363" s="60"/>
      <c r="I363" s="96"/>
      <c r="J363" s="60"/>
      <c r="K363" s="60"/>
      <c r="L363" s="63"/>
      <c r="M363" s="64"/>
      <c r="N363" s="63"/>
      <c r="O363" s="64"/>
      <c r="P363" s="63"/>
      <c r="Q363" s="64"/>
      <c r="R363" s="63"/>
      <c r="S363" s="64"/>
    </row>
    <row r="364" spans="1:19">
      <c r="A364" s="100"/>
      <c r="B364" s="101"/>
      <c r="C364" s="102"/>
      <c r="D364" s="62" t="s">
        <v>107</v>
      </c>
      <c r="E364" s="103"/>
      <c r="F364" s="104" t="s">
        <v>299</v>
      </c>
      <c r="G364" s="102"/>
      <c r="H364" s="103"/>
      <c r="I364" s="105"/>
      <c r="J364" s="102"/>
      <c r="K364" s="102"/>
      <c r="L364" s="63"/>
      <c r="M364" s="64"/>
      <c r="N364" s="63"/>
      <c r="O364" s="64"/>
      <c r="P364" s="63"/>
      <c r="Q364" s="64"/>
      <c r="R364" s="63"/>
      <c r="S364" s="64"/>
    </row>
    <row r="365" spans="1:19">
      <c r="A365" s="100"/>
      <c r="B365" s="101"/>
      <c r="C365" s="102"/>
      <c r="D365" s="62" t="s">
        <v>107</v>
      </c>
      <c r="E365" s="103"/>
      <c r="F365" s="104" t="s">
        <v>412</v>
      </c>
      <c r="G365" s="102"/>
      <c r="H365" s="103"/>
      <c r="I365" s="105"/>
      <c r="J365" s="102"/>
      <c r="K365" s="102"/>
      <c r="L365" s="63"/>
      <c r="M365" s="64"/>
      <c r="N365" s="63"/>
      <c r="O365" s="64"/>
      <c r="P365" s="63"/>
      <c r="Q365" s="64"/>
      <c r="R365" s="63"/>
      <c r="S365" s="64"/>
    </row>
    <row r="366" spans="1:19">
      <c r="A366" s="100"/>
      <c r="B366" s="101"/>
      <c r="C366" s="102"/>
      <c r="D366" s="62" t="s">
        <v>107</v>
      </c>
      <c r="E366" s="103"/>
      <c r="F366" s="104" t="s">
        <v>413</v>
      </c>
      <c r="G366" s="102"/>
      <c r="H366" s="103"/>
      <c r="I366" s="105"/>
      <c r="J366" s="102"/>
      <c r="K366" s="102"/>
      <c r="L366" s="63"/>
      <c r="M366" s="64"/>
      <c r="N366" s="63"/>
      <c r="O366" s="64"/>
      <c r="P366" s="63"/>
      <c r="Q366" s="64"/>
      <c r="R366" s="63"/>
      <c r="S366" s="64"/>
    </row>
    <row r="367" spans="1:19">
      <c r="A367" s="106"/>
      <c r="B367" s="107"/>
      <c r="C367" s="108"/>
      <c r="D367" s="62" t="s">
        <v>107</v>
      </c>
      <c r="E367" s="109"/>
      <c r="F367" s="110" t="s">
        <v>194</v>
      </c>
      <c r="G367" s="108"/>
      <c r="H367" s="111">
        <v>15</v>
      </c>
      <c r="I367" s="112"/>
      <c r="J367" s="108"/>
      <c r="K367" s="108"/>
      <c r="L367" s="63"/>
      <c r="M367" s="64"/>
      <c r="N367" s="63"/>
      <c r="O367" s="64"/>
      <c r="P367" s="63"/>
      <c r="Q367" s="64"/>
      <c r="R367" s="63"/>
      <c r="S367" s="64"/>
    </row>
    <row r="368" spans="1:19" ht="28.5">
      <c r="A368" s="21"/>
      <c r="B368" s="22"/>
      <c r="C368" s="136" t="s">
        <v>414</v>
      </c>
      <c r="D368" s="137" t="s">
        <v>259</v>
      </c>
      <c r="E368" s="138" t="s">
        <v>415</v>
      </c>
      <c r="F368" s="139" t="s">
        <v>416</v>
      </c>
      <c r="G368" s="137" t="s">
        <v>125</v>
      </c>
      <c r="H368" s="140">
        <v>15.45</v>
      </c>
      <c r="I368" s="141">
        <v>752</v>
      </c>
      <c r="J368" s="142">
        <f>ROUND(I368*H368,2)</f>
        <v>11618.4</v>
      </c>
      <c r="K368" s="139"/>
      <c r="L368" s="128">
        <f>H368</f>
        <v>15.45</v>
      </c>
      <c r="M368" s="64">
        <f>L368*I368</f>
        <v>11618.4</v>
      </c>
      <c r="N368" s="63"/>
      <c r="O368" s="64">
        <f>N368*I368</f>
        <v>0</v>
      </c>
      <c r="P368" s="63"/>
      <c r="Q368" s="64">
        <f>P368*I368</f>
        <v>0</v>
      </c>
      <c r="R368" s="127">
        <f>H368-L368-N368-P368</f>
        <v>0</v>
      </c>
      <c r="S368" s="64">
        <f>R368*I368</f>
        <v>0</v>
      </c>
    </row>
    <row r="369" spans="1:19">
      <c r="A369" s="21"/>
      <c r="B369" s="22"/>
      <c r="C369" s="60"/>
      <c r="D369" s="62" t="s">
        <v>101</v>
      </c>
      <c r="E369" s="60"/>
      <c r="F369" s="95" t="s">
        <v>416</v>
      </c>
      <c r="G369" s="60"/>
      <c r="H369" s="60"/>
      <c r="I369" s="96"/>
      <c r="J369" s="60"/>
      <c r="K369" s="60"/>
      <c r="L369" s="63"/>
      <c r="M369" s="64"/>
      <c r="N369" s="63"/>
      <c r="O369" s="64"/>
      <c r="P369" s="63"/>
      <c r="Q369" s="64"/>
      <c r="R369" s="63"/>
      <c r="S369" s="64"/>
    </row>
    <row r="370" spans="1:19">
      <c r="A370" s="100"/>
      <c r="B370" s="101"/>
      <c r="C370" s="102"/>
      <c r="D370" s="62" t="s">
        <v>107</v>
      </c>
      <c r="E370" s="103"/>
      <c r="F370" s="104" t="s">
        <v>299</v>
      </c>
      <c r="G370" s="102"/>
      <c r="H370" s="103"/>
      <c r="I370" s="105"/>
      <c r="J370" s="102"/>
      <c r="K370" s="102"/>
      <c r="L370" s="63"/>
      <c r="M370" s="64"/>
      <c r="N370" s="63"/>
      <c r="O370" s="64"/>
      <c r="P370" s="63"/>
      <c r="Q370" s="64"/>
      <c r="R370" s="63"/>
      <c r="S370" s="64"/>
    </row>
    <row r="371" spans="1:19">
      <c r="A371" s="100"/>
      <c r="B371" s="101"/>
      <c r="C371" s="102"/>
      <c r="D371" s="62" t="s">
        <v>107</v>
      </c>
      <c r="E371" s="103"/>
      <c r="F371" s="104" t="s">
        <v>412</v>
      </c>
      <c r="G371" s="102"/>
      <c r="H371" s="103"/>
      <c r="I371" s="105"/>
      <c r="J371" s="102"/>
      <c r="K371" s="102"/>
      <c r="L371" s="63"/>
      <c r="M371" s="64"/>
      <c r="N371" s="63"/>
      <c r="O371" s="64"/>
      <c r="P371" s="63"/>
      <c r="Q371" s="64"/>
      <c r="R371" s="63"/>
      <c r="S371" s="64"/>
    </row>
    <row r="372" spans="1:19">
      <c r="A372" s="100"/>
      <c r="B372" s="101"/>
      <c r="C372" s="102"/>
      <c r="D372" s="62" t="s">
        <v>107</v>
      </c>
      <c r="E372" s="103"/>
      <c r="F372" s="104" t="s">
        <v>413</v>
      </c>
      <c r="G372" s="102"/>
      <c r="H372" s="103"/>
      <c r="I372" s="105"/>
      <c r="J372" s="102"/>
      <c r="K372" s="102"/>
      <c r="L372" s="63"/>
      <c r="M372" s="64"/>
      <c r="N372" s="63"/>
      <c r="O372" s="64"/>
      <c r="P372" s="63"/>
      <c r="Q372" s="64"/>
      <c r="R372" s="63"/>
      <c r="S372" s="64"/>
    </row>
    <row r="373" spans="1:19">
      <c r="A373" s="106"/>
      <c r="B373" s="107"/>
      <c r="C373" s="108"/>
      <c r="D373" s="62" t="s">
        <v>107</v>
      </c>
      <c r="E373" s="109"/>
      <c r="F373" s="110" t="s">
        <v>194</v>
      </c>
      <c r="G373" s="108"/>
      <c r="H373" s="111">
        <v>15</v>
      </c>
      <c r="I373" s="112"/>
      <c r="J373" s="108"/>
      <c r="K373" s="108"/>
      <c r="L373" s="63"/>
      <c r="M373" s="64"/>
      <c r="N373" s="63"/>
      <c r="O373" s="64"/>
      <c r="P373" s="63"/>
      <c r="Q373" s="64"/>
      <c r="R373" s="63"/>
      <c r="S373" s="64"/>
    </row>
    <row r="374" spans="1:19">
      <c r="A374" s="106"/>
      <c r="B374" s="107"/>
      <c r="C374" s="108"/>
      <c r="D374" s="62" t="s">
        <v>107</v>
      </c>
      <c r="E374" s="108"/>
      <c r="F374" s="110" t="s">
        <v>417</v>
      </c>
      <c r="G374" s="108"/>
      <c r="H374" s="111">
        <v>15.45</v>
      </c>
      <c r="I374" s="112"/>
      <c r="J374" s="108"/>
      <c r="K374" s="108"/>
      <c r="L374" s="63"/>
      <c r="M374" s="64"/>
      <c r="N374" s="63"/>
      <c r="O374" s="64"/>
      <c r="P374" s="63"/>
      <c r="Q374" s="64"/>
      <c r="R374" s="63"/>
      <c r="S374" s="64"/>
    </row>
    <row r="375" spans="1:19" ht="28.5">
      <c r="A375" s="21"/>
      <c r="B375" s="22"/>
      <c r="C375" s="120" t="s">
        <v>418</v>
      </c>
      <c r="D375" s="121" t="s">
        <v>96</v>
      </c>
      <c r="E375" s="122" t="s">
        <v>419</v>
      </c>
      <c r="F375" s="123" t="s">
        <v>420</v>
      </c>
      <c r="G375" s="121" t="s">
        <v>125</v>
      </c>
      <c r="H375" s="124">
        <v>94</v>
      </c>
      <c r="I375" s="125">
        <v>402</v>
      </c>
      <c r="J375" s="126">
        <f>ROUND(I375*H375,2)</f>
        <v>37788</v>
      </c>
      <c r="K375" s="123" t="s">
        <v>100</v>
      </c>
      <c r="L375" s="63"/>
      <c r="M375" s="64">
        <f>L375*I375</f>
        <v>0</v>
      </c>
      <c r="N375" s="63"/>
      <c r="O375" s="64">
        <f>N375*I375</f>
        <v>0</v>
      </c>
      <c r="P375" s="63">
        <v>94</v>
      </c>
      <c r="Q375" s="64">
        <f>P375*I375</f>
        <v>37788</v>
      </c>
      <c r="R375" s="127">
        <f>H375-L375-N375-P375</f>
        <v>0</v>
      </c>
      <c r="S375" s="64">
        <f>R375*I375</f>
        <v>0</v>
      </c>
    </row>
    <row r="376" spans="1:19" ht="71.25">
      <c r="A376" s="21"/>
      <c r="B376" s="22"/>
      <c r="C376" s="60"/>
      <c r="D376" s="62" t="s">
        <v>101</v>
      </c>
      <c r="E376" s="60"/>
      <c r="F376" s="95" t="s">
        <v>421</v>
      </c>
      <c r="G376" s="60"/>
      <c r="H376" s="60"/>
      <c r="I376" s="96"/>
      <c r="J376" s="60"/>
      <c r="K376" s="60"/>
      <c r="L376" s="63"/>
      <c r="M376" s="64"/>
      <c r="N376" s="63"/>
      <c r="O376" s="64"/>
      <c r="P376" s="63"/>
      <c r="Q376" s="64"/>
      <c r="R376" s="63"/>
      <c r="S376" s="64"/>
    </row>
    <row r="377" spans="1:19" ht="28.5">
      <c r="A377" s="21"/>
      <c r="B377" s="22"/>
      <c r="C377" s="60"/>
      <c r="D377" s="97" t="s">
        <v>103</v>
      </c>
      <c r="E377" s="60"/>
      <c r="F377" s="98" t="s">
        <v>422</v>
      </c>
      <c r="G377" s="60"/>
      <c r="H377" s="60"/>
      <c r="I377" s="96"/>
      <c r="J377" s="60"/>
      <c r="K377" s="60"/>
      <c r="L377" s="63"/>
      <c r="M377" s="64"/>
      <c r="N377" s="63"/>
      <c r="O377" s="64"/>
      <c r="P377" s="63"/>
      <c r="Q377" s="64"/>
      <c r="R377" s="63"/>
      <c r="S377" s="64"/>
    </row>
    <row r="378" spans="1:19">
      <c r="A378" s="100"/>
      <c r="B378" s="101"/>
      <c r="C378" s="102"/>
      <c r="D378" s="62" t="s">
        <v>107</v>
      </c>
      <c r="E378" s="103"/>
      <c r="F378" s="104" t="s">
        <v>299</v>
      </c>
      <c r="G378" s="102"/>
      <c r="H378" s="103"/>
      <c r="I378" s="105"/>
      <c r="J378" s="102"/>
      <c r="K378" s="102"/>
      <c r="L378" s="63"/>
      <c r="M378" s="64"/>
      <c r="N378" s="63"/>
      <c r="O378" s="64"/>
      <c r="P378" s="63"/>
      <c r="Q378" s="64"/>
      <c r="R378" s="63"/>
      <c r="S378" s="64"/>
    </row>
    <row r="379" spans="1:19" ht="28.5">
      <c r="A379" s="100"/>
      <c r="B379" s="101"/>
      <c r="C379" s="102"/>
      <c r="D379" s="62" t="s">
        <v>107</v>
      </c>
      <c r="E379" s="103"/>
      <c r="F379" s="104" t="s">
        <v>423</v>
      </c>
      <c r="G379" s="102"/>
      <c r="H379" s="103"/>
      <c r="I379" s="105"/>
      <c r="J379" s="102"/>
      <c r="K379" s="102"/>
      <c r="L379" s="63"/>
      <c r="M379" s="64"/>
      <c r="N379" s="63"/>
      <c r="O379" s="64"/>
      <c r="P379" s="63"/>
      <c r="Q379" s="64"/>
      <c r="R379" s="63"/>
      <c r="S379" s="64"/>
    </row>
    <row r="380" spans="1:19">
      <c r="A380" s="106"/>
      <c r="B380" s="107"/>
      <c r="C380" s="108"/>
      <c r="D380" s="62" t="s">
        <v>107</v>
      </c>
      <c r="E380" s="109"/>
      <c r="F380" s="110" t="s">
        <v>302</v>
      </c>
      <c r="G380" s="108"/>
      <c r="H380" s="111">
        <v>94</v>
      </c>
      <c r="I380" s="112"/>
      <c r="J380" s="108"/>
      <c r="K380" s="108"/>
      <c r="L380" s="63"/>
      <c r="M380" s="64"/>
      <c r="N380" s="63"/>
      <c r="O380" s="64"/>
      <c r="P380" s="63"/>
      <c r="Q380" s="64"/>
      <c r="R380" s="63"/>
      <c r="S380" s="64"/>
    </row>
    <row r="381" spans="1:19" ht="28.5">
      <c r="A381" s="21"/>
      <c r="B381" s="22"/>
      <c r="C381" s="120" t="s">
        <v>424</v>
      </c>
      <c r="D381" s="121" t="s">
        <v>96</v>
      </c>
      <c r="E381" s="122" t="s">
        <v>425</v>
      </c>
      <c r="F381" s="123" t="s">
        <v>426</v>
      </c>
      <c r="G381" s="121" t="s">
        <v>125</v>
      </c>
      <c r="H381" s="124">
        <v>222</v>
      </c>
      <c r="I381" s="125">
        <v>384</v>
      </c>
      <c r="J381" s="126">
        <f>ROUND(I381*H381,2)</f>
        <v>85248</v>
      </c>
      <c r="K381" s="123" t="s">
        <v>100</v>
      </c>
      <c r="L381" s="63"/>
      <c r="M381" s="64">
        <f>L381*I381</f>
        <v>0</v>
      </c>
      <c r="N381" s="63"/>
      <c r="O381" s="64">
        <f>N381*I381</f>
        <v>0</v>
      </c>
      <c r="P381" s="63"/>
      <c r="Q381" s="64">
        <f>P381*I381</f>
        <v>0</v>
      </c>
      <c r="R381" s="127">
        <f>H381-L381-N381-P381</f>
        <v>222</v>
      </c>
      <c r="S381" s="64">
        <f>R381*I381</f>
        <v>85248</v>
      </c>
    </row>
    <row r="382" spans="1:19" ht="71.25">
      <c r="A382" s="21"/>
      <c r="B382" s="22"/>
      <c r="C382" s="60"/>
      <c r="D382" s="62" t="s">
        <v>101</v>
      </c>
      <c r="E382" s="60"/>
      <c r="F382" s="95" t="s">
        <v>427</v>
      </c>
      <c r="G382" s="60"/>
      <c r="H382" s="60"/>
      <c r="I382" s="96"/>
      <c r="J382" s="60"/>
      <c r="K382" s="60"/>
      <c r="L382" s="63"/>
      <c r="M382" s="64"/>
      <c r="N382" s="63"/>
      <c r="O382" s="64"/>
      <c r="P382" s="63"/>
      <c r="Q382" s="64"/>
      <c r="R382" s="63"/>
      <c r="S382" s="64"/>
    </row>
    <row r="383" spans="1:19" ht="28.5">
      <c r="A383" s="21"/>
      <c r="B383" s="22"/>
      <c r="C383" s="60"/>
      <c r="D383" s="97" t="s">
        <v>103</v>
      </c>
      <c r="E383" s="60"/>
      <c r="F383" s="98" t="s">
        <v>428</v>
      </c>
      <c r="G383" s="60"/>
      <c r="H383" s="60"/>
      <c r="I383" s="96"/>
      <c r="J383" s="60"/>
      <c r="K383" s="60"/>
      <c r="L383" s="63"/>
      <c r="M383" s="64"/>
      <c r="N383" s="63"/>
      <c r="O383" s="64"/>
      <c r="P383" s="63"/>
      <c r="Q383" s="64"/>
      <c r="R383" s="63"/>
      <c r="S383" s="64"/>
    </row>
    <row r="384" spans="1:19">
      <c r="A384" s="100"/>
      <c r="B384" s="101"/>
      <c r="C384" s="102"/>
      <c r="D384" s="62" t="s">
        <v>107</v>
      </c>
      <c r="E384" s="103"/>
      <c r="F384" s="104" t="s">
        <v>299</v>
      </c>
      <c r="G384" s="102"/>
      <c r="H384" s="103"/>
      <c r="I384" s="105"/>
      <c r="J384" s="102"/>
      <c r="K384" s="102"/>
      <c r="L384" s="63"/>
      <c r="M384" s="64"/>
      <c r="N384" s="63"/>
      <c r="O384" s="64"/>
      <c r="P384" s="63"/>
      <c r="Q384" s="64"/>
      <c r="R384" s="63"/>
      <c r="S384" s="64"/>
    </row>
    <row r="385" spans="1:19" ht="28.5">
      <c r="A385" s="100"/>
      <c r="B385" s="101"/>
      <c r="C385" s="102"/>
      <c r="D385" s="62" t="s">
        <v>107</v>
      </c>
      <c r="E385" s="103"/>
      <c r="F385" s="104" t="s">
        <v>423</v>
      </c>
      <c r="G385" s="102"/>
      <c r="H385" s="103"/>
      <c r="I385" s="105"/>
      <c r="J385" s="102"/>
      <c r="K385" s="102"/>
      <c r="L385" s="63"/>
      <c r="M385" s="64"/>
      <c r="N385" s="63"/>
      <c r="O385" s="64"/>
      <c r="P385" s="63"/>
      <c r="Q385" s="64"/>
      <c r="R385" s="63"/>
      <c r="S385" s="64"/>
    </row>
    <row r="386" spans="1:19">
      <c r="A386" s="100"/>
      <c r="B386" s="101"/>
      <c r="C386" s="102"/>
      <c r="D386" s="62" t="s">
        <v>107</v>
      </c>
      <c r="E386" s="103"/>
      <c r="F386" s="104" t="s">
        <v>429</v>
      </c>
      <c r="G386" s="102"/>
      <c r="H386" s="103"/>
      <c r="I386" s="105"/>
      <c r="J386" s="102"/>
      <c r="K386" s="102"/>
      <c r="L386" s="63"/>
      <c r="M386" s="64"/>
      <c r="N386" s="63"/>
      <c r="O386" s="64"/>
      <c r="P386" s="63"/>
      <c r="Q386" s="64"/>
      <c r="R386" s="63"/>
      <c r="S386" s="64"/>
    </row>
    <row r="387" spans="1:19">
      <c r="A387" s="106"/>
      <c r="B387" s="107"/>
      <c r="C387" s="108"/>
      <c r="D387" s="62" t="s">
        <v>107</v>
      </c>
      <c r="E387" s="109"/>
      <c r="F387" s="110" t="s">
        <v>430</v>
      </c>
      <c r="G387" s="108"/>
      <c r="H387" s="111">
        <v>222</v>
      </c>
      <c r="I387" s="112"/>
      <c r="J387" s="108"/>
      <c r="K387" s="108"/>
      <c r="L387" s="63"/>
      <c r="M387" s="64"/>
      <c r="N387" s="63"/>
      <c r="O387" s="64"/>
      <c r="P387" s="63"/>
      <c r="Q387" s="64"/>
      <c r="R387" s="127">
        <f>H387-L387-N387-P387</f>
        <v>222</v>
      </c>
      <c r="S387" s="64"/>
    </row>
    <row r="388" spans="1:19" ht="28.5">
      <c r="A388" s="21"/>
      <c r="B388" s="22"/>
      <c r="C388" s="136" t="s">
        <v>431</v>
      </c>
      <c r="D388" s="137" t="s">
        <v>259</v>
      </c>
      <c r="E388" s="138" t="s">
        <v>432</v>
      </c>
      <c r="F388" s="139" t="s">
        <v>433</v>
      </c>
      <c r="G388" s="137" t="s">
        <v>125</v>
      </c>
      <c r="H388" s="140">
        <v>323.26</v>
      </c>
      <c r="I388" s="141">
        <v>484</v>
      </c>
      <c r="J388" s="142">
        <f>ROUND(I388*H388,2)</f>
        <v>156457.84</v>
      </c>
      <c r="K388" s="139"/>
      <c r="L388" s="128"/>
      <c r="M388" s="64">
        <f>L388*I388</f>
        <v>0</v>
      </c>
      <c r="N388" s="127">
        <f>H388</f>
        <v>323.26</v>
      </c>
      <c r="O388" s="64">
        <f>N388*I388</f>
        <v>156457.84</v>
      </c>
      <c r="P388" s="63"/>
      <c r="Q388" s="64">
        <f>P388*I388</f>
        <v>0</v>
      </c>
      <c r="R388" s="127">
        <f>H388-L388-N388-P388</f>
        <v>0</v>
      </c>
      <c r="S388" s="64">
        <f>R388*I388</f>
        <v>0</v>
      </c>
    </row>
    <row r="389" spans="1:19" ht="28.5">
      <c r="A389" s="21"/>
      <c r="B389" s="22"/>
      <c r="C389" s="60"/>
      <c r="D389" s="62" t="s">
        <v>101</v>
      </c>
      <c r="E389" s="60"/>
      <c r="F389" s="95" t="s">
        <v>433</v>
      </c>
      <c r="G389" s="60"/>
      <c r="H389" s="60"/>
      <c r="I389" s="96"/>
      <c r="J389" s="60"/>
      <c r="K389" s="60"/>
      <c r="L389" s="63"/>
      <c r="M389" s="64"/>
      <c r="N389" s="63"/>
      <c r="O389" s="64"/>
      <c r="P389" s="63"/>
      <c r="Q389" s="64"/>
      <c r="R389" s="63"/>
      <c r="S389" s="64"/>
    </row>
    <row r="390" spans="1:19">
      <c r="A390" s="100"/>
      <c r="B390" s="101"/>
      <c r="C390" s="102"/>
      <c r="D390" s="62" t="s">
        <v>107</v>
      </c>
      <c r="E390" s="103"/>
      <c r="F390" s="104" t="s">
        <v>299</v>
      </c>
      <c r="G390" s="102"/>
      <c r="H390" s="103"/>
      <c r="I390" s="105"/>
      <c r="J390" s="102"/>
      <c r="K390" s="102"/>
      <c r="L390" s="63"/>
      <c r="M390" s="64"/>
      <c r="N390" s="63"/>
      <c r="O390" s="64"/>
      <c r="P390" s="63"/>
      <c r="Q390" s="64"/>
      <c r="R390" s="63"/>
      <c r="S390" s="64"/>
    </row>
    <row r="391" spans="1:19" ht="28.5">
      <c r="A391" s="100"/>
      <c r="B391" s="101"/>
      <c r="C391" s="102"/>
      <c r="D391" s="62" t="s">
        <v>107</v>
      </c>
      <c r="E391" s="103"/>
      <c r="F391" s="104" t="s">
        <v>423</v>
      </c>
      <c r="G391" s="102"/>
      <c r="H391" s="103"/>
      <c r="I391" s="105"/>
      <c r="J391" s="102"/>
      <c r="K391" s="102"/>
      <c r="L391" s="63"/>
      <c r="M391" s="64"/>
      <c r="N391" s="63"/>
      <c r="O391" s="64"/>
      <c r="P391" s="63"/>
      <c r="Q391" s="64"/>
      <c r="R391" s="63"/>
      <c r="S391" s="64"/>
    </row>
    <row r="392" spans="1:19">
      <c r="A392" s="106"/>
      <c r="B392" s="107"/>
      <c r="C392" s="108"/>
      <c r="D392" s="62" t="s">
        <v>107</v>
      </c>
      <c r="E392" s="109"/>
      <c r="F392" s="110" t="s">
        <v>434</v>
      </c>
      <c r="G392" s="108"/>
      <c r="H392" s="111">
        <v>96.82</v>
      </c>
      <c r="I392" s="112"/>
      <c r="J392" s="108"/>
      <c r="K392" s="108"/>
      <c r="L392" s="63"/>
      <c r="M392" s="64"/>
      <c r="N392" s="63"/>
      <c r="O392" s="64"/>
      <c r="P392" s="63"/>
      <c r="Q392" s="64"/>
      <c r="R392" s="63"/>
      <c r="S392" s="64"/>
    </row>
    <row r="393" spans="1:19" ht="28.5">
      <c r="A393" s="100"/>
      <c r="B393" s="101"/>
      <c r="C393" s="102"/>
      <c r="D393" s="62" t="s">
        <v>107</v>
      </c>
      <c r="E393" s="103"/>
      <c r="F393" s="104" t="s">
        <v>423</v>
      </c>
      <c r="G393" s="102"/>
      <c r="H393" s="103"/>
      <c r="I393" s="105"/>
      <c r="J393" s="102"/>
      <c r="K393" s="102"/>
      <c r="L393" s="63"/>
      <c r="M393" s="64"/>
      <c r="N393" s="63"/>
      <c r="O393" s="64"/>
      <c r="P393" s="63"/>
      <c r="Q393" s="64"/>
      <c r="R393" s="63"/>
      <c r="S393" s="64"/>
    </row>
    <row r="394" spans="1:19">
      <c r="A394" s="100"/>
      <c r="B394" s="101"/>
      <c r="C394" s="102"/>
      <c r="D394" s="62" t="s">
        <v>107</v>
      </c>
      <c r="E394" s="103"/>
      <c r="F394" s="104" t="s">
        <v>429</v>
      </c>
      <c r="G394" s="102"/>
      <c r="H394" s="103"/>
      <c r="I394" s="105"/>
      <c r="J394" s="102"/>
      <c r="K394" s="102"/>
      <c r="L394" s="63"/>
      <c r="M394" s="64"/>
      <c r="N394" s="63"/>
      <c r="O394" s="64"/>
      <c r="P394" s="63"/>
      <c r="Q394" s="64"/>
      <c r="R394" s="63"/>
      <c r="S394" s="64"/>
    </row>
    <row r="395" spans="1:19">
      <c r="A395" s="106"/>
      <c r="B395" s="107"/>
      <c r="C395" s="108"/>
      <c r="D395" s="62" t="s">
        <v>107</v>
      </c>
      <c r="E395" s="109"/>
      <c r="F395" s="110" t="s">
        <v>435</v>
      </c>
      <c r="G395" s="108"/>
      <c r="H395" s="111">
        <v>226.44</v>
      </c>
      <c r="I395" s="112"/>
      <c r="J395" s="108"/>
      <c r="K395" s="108"/>
      <c r="L395" s="63"/>
      <c r="M395" s="64"/>
      <c r="N395" s="63"/>
      <c r="O395" s="64"/>
      <c r="P395" s="63"/>
      <c r="Q395" s="64"/>
      <c r="R395" s="63"/>
      <c r="S395" s="64"/>
    </row>
    <row r="396" spans="1:19" ht="28.5">
      <c r="A396" s="21"/>
      <c r="B396" s="22"/>
      <c r="C396" s="120" t="s">
        <v>436</v>
      </c>
      <c r="D396" s="121" t="s">
        <v>96</v>
      </c>
      <c r="E396" s="122" t="s">
        <v>437</v>
      </c>
      <c r="F396" s="123" t="s">
        <v>438</v>
      </c>
      <c r="G396" s="121" t="s">
        <v>125</v>
      </c>
      <c r="H396" s="124">
        <v>35.6</v>
      </c>
      <c r="I396" s="125">
        <v>393</v>
      </c>
      <c r="J396" s="126">
        <f>ROUND(I396*H396,2)</f>
        <v>13990.8</v>
      </c>
      <c r="K396" s="123" t="s">
        <v>100</v>
      </c>
      <c r="L396" s="63"/>
      <c r="M396" s="64">
        <f>L396*I396</f>
        <v>0</v>
      </c>
      <c r="N396" s="63"/>
      <c r="O396" s="64">
        <f>N396*I396</f>
        <v>0</v>
      </c>
      <c r="P396" s="63"/>
      <c r="Q396" s="64">
        <f>P396*I396</f>
        <v>0</v>
      </c>
      <c r="R396" s="127">
        <f>H396-L396-N396-P396</f>
        <v>35.6</v>
      </c>
      <c r="S396" s="64">
        <f>R396*I396</f>
        <v>13990.800000000001</v>
      </c>
    </row>
    <row r="397" spans="1:19" ht="71.25">
      <c r="A397" s="21"/>
      <c r="B397" s="22"/>
      <c r="C397" s="60"/>
      <c r="D397" s="62" t="s">
        <v>101</v>
      </c>
      <c r="E397" s="60"/>
      <c r="F397" s="95" t="s">
        <v>439</v>
      </c>
      <c r="G397" s="60"/>
      <c r="H397" s="60"/>
      <c r="I397" s="96"/>
      <c r="J397" s="60"/>
      <c r="K397" s="60"/>
      <c r="L397" s="63"/>
      <c r="M397" s="64"/>
      <c r="N397" s="63"/>
      <c r="O397" s="64"/>
      <c r="P397" s="63"/>
      <c r="Q397" s="64"/>
      <c r="R397" s="63"/>
      <c r="S397" s="64"/>
    </row>
    <row r="398" spans="1:19" ht="28.5">
      <c r="A398" s="21"/>
      <c r="B398" s="22"/>
      <c r="C398" s="60"/>
      <c r="D398" s="97" t="s">
        <v>103</v>
      </c>
      <c r="E398" s="60"/>
      <c r="F398" s="98" t="s">
        <v>440</v>
      </c>
      <c r="G398" s="60"/>
      <c r="H398" s="60"/>
      <c r="I398" s="96"/>
      <c r="J398" s="60"/>
      <c r="K398" s="60"/>
      <c r="L398" s="63"/>
      <c r="M398" s="64"/>
      <c r="N398" s="63"/>
      <c r="O398" s="64"/>
      <c r="P398" s="63"/>
      <c r="Q398" s="64"/>
      <c r="R398" s="63"/>
      <c r="S398" s="64"/>
    </row>
    <row r="399" spans="1:19">
      <c r="A399" s="100"/>
      <c r="B399" s="101"/>
      <c r="C399" s="102"/>
      <c r="D399" s="62" t="s">
        <v>107</v>
      </c>
      <c r="E399" s="103"/>
      <c r="F399" s="104" t="s">
        <v>441</v>
      </c>
      <c r="G399" s="102"/>
      <c r="H399" s="103"/>
      <c r="I399" s="105"/>
      <c r="J399" s="102"/>
      <c r="K399" s="102"/>
      <c r="L399" s="63"/>
      <c r="M399" s="64"/>
      <c r="N399" s="63"/>
      <c r="O399" s="64"/>
      <c r="P399" s="63"/>
      <c r="Q399" s="64"/>
      <c r="R399" s="63"/>
      <c r="S399" s="64"/>
    </row>
    <row r="400" spans="1:19">
      <c r="A400" s="100"/>
      <c r="B400" s="101"/>
      <c r="C400" s="102"/>
      <c r="D400" s="62" t="s">
        <v>107</v>
      </c>
      <c r="E400" s="103"/>
      <c r="F400" s="104" t="s">
        <v>442</v>
      </c>
      <c r="G400" s="102"/>
      <c r="H400" s="103"/>
      <c r="I400" s="105"/>
      <c r="J400" s="102"/>
      <c r="K400" s="102"/>
      <c r="L400" s="63"/>
      <c r="M400" s="64"/>
      <c r="N400" s="63"/>
      <c r="O400" s="64"/>
      <c r="P400" s="63"/>
      <c r="Q400" s="64"/>
      <c r="R400" s="63"/>
      <c r="S400" s="64"/>
    </row>
    <row r="401" spans="1:19">
      <c r="A401" s="100"/>
      <c r="B401" s="101"/>
      <c r="C401" s="102"/>
      <c r="D401" s="62" t="s">
        <v>107</v>
      </c>
      <c r="E401" s="103"/>
      <c r="F401" s="104" t="s">
        <v>443</v>
      </c>
      <c r="G401" s="102"/>
      <c r="H401" s="103"/>
      <c r="I401" s="105"/>
      <c r="J401" s="102"/>
      <c r="K401" s="102"/>
      <c r="L401" s="63"/>
      <c r="M401" s="64"/>
      <c r="N401" s="63"/>
      <c r="O401" s="64"/>
      <c r="P401" s="63"/>
      <c r="Q401" s="64"/>
      <c r="R401" s="63"/>
      <c r="S401" s="64"/>
    </row>
    <row r="402" spans="1:19">
      <c r="A402" s="106"/>
      <c r="B402" s="107"/>
      <c r="C402" s="108"/>
      <c r="D402" s="62" t="s">
        <v>107</v>
      </c>
      <c r="E402" s="109"/>
      <c r="F402" s="110" t="s">
        <v>444</v>
      </c>
      <c r="G402" s="108"/>
      <c r="H402" s="111">
        <v>1.2</v>
      </c>
      <c r="I402" s="112"/>
      <c r="J402" s="108"/>
      <c r="K402" s="108"/>
      <c r="L402" s="63"/>
      <c r="M402" s="64"/>
      <c r="N402" s="63"/>
      <c r="O402" s="64"/>
      <c r="P402" s="63"/>
      <c r="Q402" s="64"/>
      <c r="R402" s="63"/>
      <c r="S402" s="64"/>
    </row>
    <row r="403" spans="1:19">
      <c r="A403" s="100"/>
      <c r="B403" s="101"/>
      <c r="C403" s="102"/>
      <c r="D403" s="62" t="s">
        <v>107</v>
      </c>
      <c r="E403" s="103"/>
      <c r="F403" s="104" t="s">
        <v>445</v>
      </c>
      <c r="G403" s="102"/>
      <c r="H403" s="103"/>
      <c r="I403" s="105"/>
      <c r="J403" s="102"/>
      <c r="K403" s="102"/>
      <c r="L403" s="63"/>
      <c r="M403" s="64"/>
      <c r="N403" s="63"/>
      <c r="O403" s="64"/>
      <c r="P403" s="63"/>
      <c r="Q403" s="64"/>
      <c r="R403" s="63"/>
      <c r="S403" s="64"/>
    </row>
    <row r="404" spans="1:19">
      <c r="A404" s="106"/>
      <c r="B404" s="107"/>
      <c r="C404" s="108"/>
      <c r="D404" s="62" t="s">
        <v>107</v>
      </c>
      <c r="E404" s="109"/>
      <c r="F404" s="110" t="s">
        <v>241</v>
      </c>
      <c r="G404" s="108"/>
      <c r="H404" s="111">
        <v>22</v>
      </c>
      <c r="I404" s="112"/>
      <c r="J404" s="108"/>
      <c r="K404" s="108"/>
      <c r="L404" s="63"/>
      <c r="M404" s="64"/>
      <c r="N404" s="63"/>
      <c r="O404" s="64"/>
      <c r="P404" s="63"/>
      <c r="Q404" s="64"/>
      <c r="R404" s="63"/>
      <c r="S404" s="64"/>
    </row>
    <row r="405" spans="1:19">
      <c r="A405" s="100"/>
      <c r="B405" s="101"/>
      <c r="C405" s="102"/>
      <c r="D405" s="62" t="s">
        <v>107</v>
      </c>
      <c r="E405" s="103"/>
      <c r="F405" s="104" t="s">
        <v>446</v>
      </c>
      <c r="G405" s="102"/>
      <c r="H405" s="103"/>
      <c r="I405" s="105"/>
      <c r="J405" s="102"/>
      <c r="K405" s="102"/>
      <c r="L405" s="63"/>
      <c r="M405" s="64"/>
      <c r="N405" s="63"/>
      <c r="O405" s="64"/>
      <c r="P405" s="63"/>
      <c r="Q405" s="64"/>
      <c r="R405" s="63"/>
      <c r="S405" s="64"/>
    </row>
    <row r="406" spans="1:19">
      <c r="A406" s="100"/>
      <c r="B406" s="101"/>
      <c r="C406" s="102"/>
      <c r="D406" s="62" t="s">
        <v>107</v>
      </c>
      <c r="E406" s="103"/>
      <c r="F406" s="104" t="s">
        <v>429</v>
      </c>
      <c r="G406" s="102"/>
      <c r="H406" s="103"/>
      <c r="I406" s="105"/>
      <c r="J406" s="102"/>
      <c r="K406" s="102"/>
      <c r="L406" s="63"/>
      <c r="M406" s="64"/>
      <c r="N406" s="63"/>
      <c r="O406" s="64"/>
      <c r="P406" s="63"/>
      <c r="Q406" s="64"/>
      <c r="R406" s="63"/>
      <c r="S406" s="64"/>
    </row>
    <row r="407" spans="1:19">
      <c r="A407" s="100"/>
      <c r="B407" s="101"/>
      <c r="C407" s="102"/>
      <c r="D407" s="62" t="s">
        <v>107</v>
      </c>
      <c r="E407" s="103"/>
      <c r="F407" s="104" t="s">
        <v>447</v>
      </c>
      <c r="G407" s="102"/>
      <c r="H407" s="103"/>
      <c r="I407" s="105"/>
      <c r="J407" s="102"/>
      <c r="K407" s="102"/>
      <c r="L407" s="63"/>
      <c r="M407" s="64"/>
      <c r="N407" s="63"/>
      <c r="O407" s="64"/>
      <c r="P407" s="63"/>
      <c r="Q407" s="64"/>
      <c r="R407" s="63"/>
      <c r="S407" s="64"/>
    </row>
    <row r="408" spans="1:19">
      <c r="A408" s="106"/>
      <c r="B408" s="107"/>
      <c r="C408" s="108"/>
      <c r="D408" s="62" t="s">
        <v>107</v>
      </c>
      <c r="E408" s="109"/>
      <c r="F408" s="110" t="s">
        <v>448</v>
      </c>
      <c r="G408" s="108"/>
      <c r="H408" s="111">
        <v>2.4</v>
      </c>
      <c r="I408" s="112"/>
      <c r="J408" s="108"/>
      <c r="K408" s="108"/>
      <c r="L408" s="63"/>
      <c r="M408" s="64"/>
      <c r="N408" s="63"/>
      <c r="O408" s="64"/>
      <c r="P408" s="63"/>
      <c r="Q408" s="64"/>
      <c r="R408" s="63"/>
      <c r="S408" s="64"/>
    </row>
    <row r="409" spans="1:19">
      <c r="A409" s="100"/>
      <c r="B409" s="101"/>
      <c r="C409" s="102"/>
      <c r="D409" s="62" t="s">
        <v>107</v>
      </c>
      <c r="E409" s="103"/>
      <c r="F409" s="104" t="s">
        <v>449</v>
      </c>
      <c r="G409" s="102"/>
      <c r="H409" s="103"/>
      <c r="I409" s="105"/>
      <c r="J409" s="102"/>
      <c r="K409" s="102"/>
      <c r="L409" s="63"/>
      <c r="M409" s="64"/>
      <c r="N409" s="63"/>
      <c r="O409" s="64"/>
      <c r="P409" s="63"/>
      <c r="Q409" s="64"/>
      <c r="R409" s="63"/>
      <c r="S409" s="64"/>
    </row>
    <row r="410" spans="1:19">
      <c r="A410" s="106"/>
      <c r="B410" s="107"/>
      <c r="C410" s="108"/>
      <c r="D410" s="62" t="s">
        <v>107</v>
      </c>
      <c r="E410" s="109"/>
      <c r="F410" s="110" t="s">
        <v>160</v>
      </c>
      <c r="G410" s="108"/>
      <c r="H410" s="111">
        <v>10</v>
      </c>
      <c r="I410" s="112"/>
      <c r="J410" s="108"/>
      <c r="K410" s="108"/>
      <c r="L410" s="63"/>
      <c r="M410" s="64"/>
      <c r="N410" s="63"/>
      <c r="O410" s="64"/>
      <c r="P410" s="63"/>
      <c r="Q410" s="64"/>
      <c r="R410" s="63"/>
      <c r="S410" s="64"/>
    </row>
    <row r="411" spans="1:19">
      <c r="A411" s="100"/>
      <c r="B411" s="101"/>
      <c r="C411" s="102"/>
      <c r="D411" s="62" t="s">
        <v>107</v>
      </c>
      <c r="E411" s="103"/>
      <c r="F411" s="104" t="s">
        <v>450</v>
      </c>
      <c r="G411" s="102"/>
      <c r="H411" s="103"/>
      <c r="I411" s="105"/>
      <c r="J411" s="102"/>
      <c r="K411" s="102"/>
      <c r="L411" s="63"/>
      <c r="M411" s="64"/>
      <c r="N411" s="63"/>
      <c r="O411" s="64"/>
      <c r="P411" s="63"/>
      <c r="Q411" s="64"/>
      <c r="R411" s="63"/>
      <c r="S411" s="64"/>
    </row>
    <row r="412" spans="1:19" s="94" customFormat="1" ht="28.5">
      <c r="A412" s="82"/>
      <c r="B412" s="83"/>
      <c r="C412" s="129" t="s">
        <v>451</v>
      </c>
      <c r="D412" s="130" t="s">
        <v>259</v>
      </c>
      <c r="E412" s="131" t="s">
        <v>452</v>
      </c>
      <c r="F412" s="132" t="s">
        <v>453</v>
      </c>
      <c r="G412" s="130" t="s">
        <v>125</v>
      </c>
      <c r="H412" s="133">
        <v>3.7080000000000002</v>
      </c>
      <c r="I412" s="134">
        <v>752</v>
      </c>
      <c r="J412" s="135">
        <f>ROUND(I412*H412,2)</f>
        <v>2788.42</v>
      </c>
      <c r="K412" s="132"/>
      <c r="L412" s="143"/>
      <c r="M412" s="92">
        <f>L412*I412</f>
        <v>0</v>
      </c>
      <c r="N412" s="93"/>
      <c r="O412" s="92">
        <f>N412*I412</f>
        <v>0</v>
      </c>
      <c r="P412" s="93"/>
      <c r="Q412" s="92">
        <f>P412*I412</f>
        <v>0</v>
      </c>
      <c r="R412" s="91">
        <v>0</v>
      </c>
      <c r="S412" s="92">
        <f>R412*I412</f>
        <v>0</v>
      </c>
    </row>
    <row r="413" spans="1:19" ht="28.5">
      <c r="A413" s="21"/>
      <c r="B413" s="22"/>
      <c r="C413" s="60"/>
      <c r="D413" s="62" t="s">
        <v>101</v>
      </c>
      <c r="E413" s="60"/>
      <c r="F413" s="95" t="s">
        <v>453</v>
      </c>
      <c r="G413" s="60"/>
      <c r="H413" s="60"/>
      <c r="I413" s="96"/>
      <c r="J413" s="60"/>
      <c r="K413" s="60"/>
      <c r="L413" s="63"/>
      <c r="M413" s="64"/>
      <c r="N413" s="63"/>
      <c r="O413" s="64"/>
      <c r="P413" s="63"/>
      <c r="Q413" s="64"/>
      <c r="R413" s="63"/>
      <c r="S413" s="64"/>
    </row>
    <row r="414" spans="1:19">
      <c r="A414" s="100"/>
      <c r="B414" s="101"/>
      <c r="C414" s="102"/>
      <c r="D414" s="62" t="s">
        <v>107</v>
      </c>
      <c r="E414" s="103"/>
      <c r="F414" s="104" t="s">
        <v>441</v>
      </c>
      <c r="G414" s="102"/>
      <c r="H414" s="103"/>
      <c r="I414" s="105"/>
      <c r="J414" s="102"/>
      <c r="K414" s="102"/>
      <c r="L414" s="63"/>
      <c r="M414" s="64"/>
      <c r="N414" s="63"/>
      <c r="O414" s="64"/>
      <c r="P414" s="63"/>
      <c r="Q414" s="64"/>
      <c r="R414" s="63"/>
      <c r="S414" s="64"/>
    </row>
    <row r="415" spans="1:19">
      <c r="A415" s="100"/>
      <c r="B415" s="101"/>
      <c r="C415" s="102"/>
      <c r="D415" s="62" t="s">
        <v>107</v>
      </c>
      <c r="E415" s="103"/>
      <c r="F415" s="104" t="s">
        <v>442</v>
      </c>
      <c r="G415" s="102"/>
      <c r="H415" s="103"/>
      <c r="I415" s="105"/>
      <c r="J415" s="102"/>
      <c r="K415" s="102"/>
      <c r="L415" s="63"/>
      <c r="M415" s="64"/>
      <c r="N415" s="63"/>
      <c r="O415" s="64"/>
      <c r="P415" s="63"/>
      <c r="Q415" s="64"/>
      <c r="R415" s="63"/>
      <c r="S415" s="64"/>
    </row>
    <row r="416" spans="1:19">
      <c r="A416" s="100"/>
      <c r="B416" s="101"/>
      <c r="C416" s="102"/>
      <c r="D416" s="62" t="s">
        <v>107</v>
      </c>
      <c r="E416" s="103"/>
      <c r="F416" s="104" t="s">
        <v>443</v>
      </c>
      <c r="G416" s="102"/>
      <c r="H416" s="103"/>
      <c r="I416" s="105"/>
      <c r="J416" s="102"/>
      <c r="K416" s="102"/>
      <c r="L416" s="63"/>
      <c r="M416" s="64"/>
      <c r="N416" s="63"/>
      <c r="O416" s="64"/>
      <c r="P416" s="63"/>
      <c r="Q416" s="64"/>
      <c r="R416" s="63"/>
      <c r="S416" s="64"/>
    </row>
    <row r="417" spans="1:19">
      <c r="A417" s="106"/>
      <c r="B417" s="107"/>
      <c r="C417" s="108"/>
      <c r="D417" s="62" t="s">
        <v>107</v>
      </c>
      <c r="E417" s="109"/>
      <c r="F417" s="110" t="s">
        <v>444</v>
      </c>
      <c r="G417" s="108"/>
      <c r="H417" s="111">
        <v>1.2</v>
      </c>
      <c r="I417" s="112"/>
      <c r="J417" s="108"/>
      <c r="K417" s="108"/>
      <c r="L417" s="63"/>
      <c r="M417" s="64"/>
      <c r="N417" s="63"/>
      <c r="O417" s="64"/>
      <c r="P417" s="63"/>
      <c r="Q417" s="64"/>
      <c r="R417" s="63"/>
      <c r="S417" s="64"/>
    </row>
    <row r="418" spans="1:19">
      <c r="A418" s="100"/>
      <c r="B418" s="101"/>
      <c r="C418" s="102"/>
      <c r="D418" s="62" t="s">
        <v>107</v>
      </c>
      <c r="E418" s="103"/>
      <c r="F418" s="104" t="s">
        <v>446</v>
      </c>
      <c r="G418" s="102"/>
      <c r="H418" s="103"/>
      <c r="I418" s="105"/>
      <c r="J418" s="102"/>
      <c r="K418" s="102"/>
      <c r="L418" s="63"/>
      <c r="M418" s="64"/>
      <c r="N418" s="63"/>
      <c r="O418" s="64"/>
      <c r="P418" s="63"/>
      <c r="Q418" s="64"/>
      <c r="R418" s="63"/>
      <c r="S418" s="64"/>
    </row>
    <row r="419" spans="1:19">
      <c r="A419" s="100"/>
      <c r="B419" s="101"/>
      <c r="C419" s="102"/>
      <c r="D419" s="62" t="s">
        <v>107</v>
      </c>
      <c r="E419" s="103"/>
      <c r="F419" s="104" t="s">
        <v>441</v>
      </c>
      <c r="G419" s="102"/>
      <c r="H419" s="103"/>
      <c r="I419" s="105"/>
      <c r="J419" s="102"/>
      <c r="K419" s="102"/>
      <c r="L419" s="63"/>
      <c r="M419" s="64"/>
      <c r="N419" s="63"/>
      <c r="O419" s="64"/>
      <c r="P419" s="63"/>
      <c r="Q419" s="64"/>
      <c r="R419" s="63"/>
      <c r="S419" s="64"/>
    </row>
    <row r="420" spans="1:19">
      <c r="A420" s="100"/>
      <c r="B420" s="101"/>
      <c r="C420" s="102"/>
      <c r="D420" s="62" t="s">
        <v>107</v>
      </c>
      <c r="E420" s="103"/>
      <c r="F420" s="104" t="s">
        <v>429</v>
      </c>
      <c r="G420" s="102"/>
      <c r="H420" s="103"/>
      <c r="I420" s="105"/>
      <c r="J420" s="102"/>
      <c r="K420" s="102"/>
      <c r="L420" s="63"/>
      <c r="M420" s="64"/>
      <c r="N420" s="63"/>
      <c r="O420" s="64"/>
      <c r="P420" s="63"/>
      <c r="Q420" s="64"/>
      <c r="R420" s="63"/>
      <c r="S420" s="64"/>
    </row>
    <row r="421" spans="1:19">
      <c r="A421" s="100"/>
      <c r="B421" s="101"/>
      <c r="C421" s="102"/>
      <c r="D421" s="62" t="s">
        <v>107</v>
      </c>
      <c r="E421" s="103"/>
      <c r="F421" s="104" t="s">
        <v>447</v>
      </c>
      <c r="G421" s="102"/>
      <c r="H421" s="103"/>
      <c r="I421" s="105"/>
      <c r="J421" s="102"/>
      <c r="K421" s="102"/>
      <c r="L421" s="63"/>
      <c r="M421" s="64"/>
      <c r="N421" s="63"/>
      <c r="O421" s="64"/>
      <c r="P421" s="63"/>
      <c r="Q421" s="64"/>
      <c r="R421" s="63"/>
      <c r="S421" s="64"/>
    </row>
    <row r="422" spans="1:19">
      <c r="A422" s="106"/>
      <c r="B422" s="107"/>
      <c r="C422" s="108"/>
      <c r="D422" s="62" t="s">
        <v>107</v>
      </c>
      <c r="E422" s="109"/>
      <c r="F422" s="110" t="s">
        <v>448</v>
      </c>
      <c r="G422" s="108"/>
      <c r="H422" s="111">
        <v>2.4</v>
      </c>
      <c r="I422" s="112"/>
      <c r="J422" s="108"/>
      <c r="K422" s="108"/>
      <c r="L422" s="63"/>
      <c r="M422" s="64"/>
      <c r="N422" s="63"/>
      <c r="O422" s="64"/>
      <c r="P422" s="63"/>
      <c r="Q422" s="64"/>
      <c r="R422" s="63"/>
      <c r="S422" s="64"/>
    </row>
    <row r="423" spans="1:19">
      <c r="A423" s="100"/>
      <c r="B423" s="101"/>
      <c r="C423" s="102"/>
      <c r="D423" s="62" t="s">
        <v>107</v>
      </c>
      <c r="E423" s="103"/>
      <c r="F423" s="104" t="s">
        <v>450</v>
      </c>
      <c r="G423" s="102"/>
      <c r="H423" s="103"/>
      <c r="I423" s="105"/>
      <c r="J423" s="102"/>
      <c r="K423" s="102"/>
      <c r="L423" s="63"/>
      <c r="M423" s="64"/>
      <c r="N423" s="63"/>
      <c r="O423" s="64"/>
      <c r="P423" s="63"/>
      <c r="Q423" s="64"/>
      <c r="R423" s="63"/>
      <c r="S423" s="64"/>
    </row>
    <row r="424" spans="1:19">
      <c r="A424" s="106"/>
      <c r="B424" s="107"/>
      <c r="C424" s="108"/>
      <c r="D424" s="62" t="s">
        <v>107</v>
      </c>
      <c r="E424" s="108"/>
      <c r="F424" s="110" t="s">
        <v>454</v>
      </c>
      <c r="G424" s="108"/>
      <c r="H424" s="111">
        <v>3.7080000000000002</v>
      </c>
      <c r="I424" s="112"/>
      <c r="J424" s="108"/>
      <c r="K424" s="108"/>
      <c r="L424" s="63"/>
      <c r="M424" s="64"/>
      <c r="N424" s="63"/>
      <c r="O424" s="64"/>
      <c r="P424" s="63"/>
      <c r="Q424" s="64"/>
      <c r="R424" s="63"/>
      <c r="S424" s="64"/>
    </row>
    <row r="425" spans="1:19" s="94" customFormat="1" ht="28.5">
      <c r="A425" s="82"/>
      <c r="B425" s="83"/>
      <c r="C425" s="129" t="s">
        <v>455</v>
      </c>
      <c r="D425" s="130" t="s">
        <v>259</v>
      </c>
      <c r="E425" s="131" t="s">
        <v>456</v>
      </c>
      <c r="F425" s="132" t="s">
        <v>457</v>
      </c>
      <c r="G425" s="130" t="s">
        <v>125</v>
      </c>
      <c r="H425" s="133">
        <v>32.96</v>
      </c>
      <c r="I425" s="134">
        <v>553</v>
      </c>
      <c r="J425" s="135">
        <f>ROUND(I425*H425,2)</f>
        <v>18226.88</v>
      </c>
      <c r="K425" s="132"/>
      <c r="L425" s="143"/>
      <c r="M425" s="92">
        <f>L425*I425</f>
        <v>0</v>
      </c>
      <c r="N425" s="93"/>
      <c r="O425" s="92">
        <f>N425*I425</f>
        <v>0</v>
      </c>
      <c r="P425" s="93"/>
      <c r="Q425" s="92">
        <f>P425*I425</f>
        <v>0</v>
      </c>
      <c r="R425" s="91">
        <v>0</v>
      </c>
      <c r="S425" s="92">
        <f>R425*I425</f>
        <v>0</v>
      </c>
    </row>
    <row r="426" spans="1:19">
      <c r="A426" s="21"/>
      <c r="B426" s="22"/>
      <c r="C426" s="60"/>
      <c r="D426" s="62" t="s">
        <v>101</v>
      </c>
      <c r="E426" s="60"/>
      <c r="F426" s="95" t="s">
        <v>457</v>
      </c>
      <c r="G426" s="60"/>
      <c r="H426" s="60"/>
      <c r="I426" s="96"/>
      <c r="J426" s="60"/>
      <c r="K426" s="60"/>
      <c r="L426" s="63"/>
      <c r="M426" s="64"/>
      <c r="N426" s="63"/>
      <c r="O426" s="64"/>
      <c r="P426" s="63"/>
      <c r="Q426" s="64"/>
      <c r="R426" s="63"/>
      <c r="S426" s="64"/>
    </row>
    <row r="427" spans="1:19">
      <c r="A427" s="100"/>
      <c r="B427" s="101"/>
      <c r="C427" s="102"/>
      <c r="D427" s="62" t="s">
        <v>107</v>
      </c>
      <c r="E427" s="103"/>
      <c r="F427" s="104" t="s">
        <v>441</v>
      </c>
      <c r="G427" s="102"/>
      <c r="H427" s="103"/>
      <c r="I427" s="105"/>
      <c r="J427" s="102"/>
      <c r="K427" s="102"/>
      <c r="L427" s="63"/>
      <c r="M427" s="64"/>
      <c r="N427" s="63"/>
      <c r="O427" s="64"/>
      <c r="P427" s="63"/>
      <c r="Q427" s="64"/>
      <c r="R427" s="63"/>
      <c r="S427" s="64"/>
    </row>
    <row r="428" spans="1:19">
      <c r="A428" s="100"/>
      <c r="B428" s="101"/>
      <c r="C428" s="102"/>
      <c r="D428" s="62" t="s">
        <v>107</v>
      </c>
      <c r="E428" s="103"/>
      <c r="F428" s="104" t="s">
        <v>445</v>
      </c>
      <c r="G428" s="102"/>
      <c r="H428" s="103"/>
      <c r="I428" s="105"/>
      <c r="J428" s="102"/>
      <c r="K428" s="102"/>
      <c r="L428" s="63"/>
      <c r="M428" s="64"/>
      <c r="N428" s="63"/>
      <c r="O428" s="64"/>
      <c r="P428" s="63"/>
      <c r="Q428" s="64"/>
      <c r="R428" s="63"/>
      <c r="S428" s="64"/>
    </row>
    <row r="429" spans="1:19">
      <c r="A429" s="106"/>
      <c r="B429" s="107"/>
      <c r="C429" s="108"/>
      <c r="D429" s="62" t="s">
        <v>107</v>
      </c>
      <c r="E429" s="109"/>
      <c r="F429" s="110" t="s">
        <v>241</v>
      </c>
      <c r="G429" s="108"/>
      <c r="H429" s="111">
        <v>22</v>
      </c>
      <c r="I429" s="112"/>
      <c r="J429" s="108"/>
      <c r="K429" s="108"/>
      <c r="L429" s="63"/>
      <c r="M429" s="64"/>
      <c r="N429" s="63"/>
      <c r="O429" s="64"/>
      <c r="P429" s="63"/>
      <c r="Q429" s="64"/>
      <c r="R429" s="63"/>
      <c r="S429" s="64"/>
    </row>
    <row r="430" spans="1:19">
      <c r="A430" s="100"/>
      <c r="B430" s="101"/>
      <c r="C430" s="102"/>
      <c r="D430" s="62" t="s">
        <v>107</v>
      </c>
      <c r="E430" s="103"/>
      <c r="F430" s="104" t="s">
        <v>446</v>
      </c>
      <c r="G430" s="102"/>
      <c r="H430" s="103"/>
      <c r="I430" s="105"/>
      <c r="J430" s="102"/>
      <c r="K430" s="102"/>
      <c r="L430" s="63"/>
      <c r="M430" s="64"/>
      <c r="N430" s="63"/>
      <c r="O430" s="64"/>
      <c r="P430" s="63"/>
      <c r="Q430" s="64"/>
      <c r="R430" s="63"/>
      <c r="S430" s="64"/>
    </row>
    <row r="431" spans="1:19">
      <c r="A431" s="100"/>
      <c r="B431" s="101"/>
      <c r="C431" s="102"/>
      <c r="D431" s="62" t="s">
        <v>107</v>
      </c>
      <c r="E431" s="103"/>
      <c r="F431" s="104" t="s">
        <v>441</v>
      </c>
      <c r="G431" s="102"/>
      <c r="H431" s="103"/>
      <c r="I431" s="105"/>
      <c r="J431" s="102"/>
      <c r="K431" s="102"/>
      <c r="L431" s="63"/>
      <c r="M431" s="64"/>
      <c r="N431" s="63"/>
      <c r="O431" s="64"/>
      <c r="P431" s="63"/>
      <c r="Q431" s="64"/>
      <c r="R431" s="63"/>
      <c r="S431" s="64"/>
    </row>
    <row r="432" spans="1:19">
      <c r="A432" s="100"/>
      <c r="B432" s="101"/>
      <c r="C432" s="102"/>
      <c r="D432" s="62" t="s">
        <v>107</v>
      </c>
      <c r="E432" s="103"/>
      <c r="F432" s="104" t="s">
        <v>429</v>
      </c>
      <c r="G432" s="102"/>
      <c r="H432" s="103"/>
      <c r="I432" s="105"/>
      <c r="J432" s="102"/>
      <c r="K432" s="102"/>
      <c r="L432" s="63"/>
      <c r="M432" s="64"/>
      <c r="N432" s="63"/>
      <c r="O432" s="64"/>
      <c r="P432" s="63"/>
      <c r="Q432" s="64"/>
      <c r="R432" s="63"/>
      <c r="S432" s="64"/>
    </row>
    <row r="433" spans="1:19">
      <c r="A433" s="100"/>
      <c r="B433" s="101"/>
      <c r="C433" s="102"/>
      <c r="D433" s="62" t="s">
        <v>107</v>
      </c>
      <c r="E433" s="103"/>
      <c r="F433" s="104" t="s">
        <v>449</v>
      </c>
      <c r="G433" s="102"/>
      <c r="H433" s="103"/>
      <c r="I433" s="105"/>
      <c r="J433" s="102"/>
      <c r="K433" s="102"/>
      <c r="L433" s="63"/>
      <c r="M433" s="64"/>
      <c r="N433" s="63"/>
      <c r="O433" s="64"/>
      <c r="P433" s="63"/>
      <c r="Q433" s="64"/>
      <c r="R433" s="63"/>
      <c r="S433" s="64"/>
    </row>
    <row r="434" spans="1:19">
      <c r="A434" s="106"/>
      <c r="B434" s="107"/>
      <c r="C434" s="108"/>
      <c r="D434" s="62" t="s">
        <v>107</v>
      </c>
      <c r="E434" s="109"/>
      <c r="F434" s="110" t="s">
        <v>160</v>
      </c>
      <c r="G434" s="108"/>
      <c r="H434" s="111">
        <v>10</v>
      </c>
      <c r="I434" s="112"/>
      <c r="J434" s="108"/>
      <c r="K434" s="108"/>
      <c r="L434" s="63"/>
      <c r="M434" s="64"/>
      <c r="N434" s="63"/>
      <c r="O434" s="64"/>
      <c r="P434" s="63"/>
      <c r="Q434" s="64"/>
      <c r="R434" s="63"/>
      <c r="S434" s="64"/>
    </row>
    <row r="435" spans="1:19">
      <c r="A435" s="100"/>
      <c r="B435" s="101"/>
      <c r="C435" s="102"/>
      <c r="D435" s="62" t="s">
        <v>107</v>
      </c>
      <c r="E435" s="103"/>
      <c r="F435" s="104" t="s">
        <v>450</v>
      </c>
      <c r="G435" s="102"/>
      <c r="H435" s="103"/>
      <c r="I435" s="105"/>
      <c r="J435" s="102"/>
      <c r="K435" s="102"/>
      <c r="L435" s="63"/>
      <c r="M435" s="64"/>
      <c r="N435" s="63"/>
      <c r="O435" s="64"/>
      <c r="P435" s="63"/>
      <c r="Q435" s="64"/>
      <c r="R435" s="63"/>
      <c r="S435" s="64"/>
    </row>
    <row r="436" spans="1:19">
      <c r="A436" s="106"/>
      <c r="B436" s="107"/>
      <c r="C436" s="108"/>
      <c r="D436" s="62" t="s">
        <v>107</v>
      </c>
      <c r="E436" s="108"/>
      <c r="F436" s="110" t="s">
        <v>458</v>
      </c>
      <c r="G436" s="108"/>
      <c r="H436" s="111">
        <v>32.96</v>
      </c>
      <c r="I436" s="112"/>
      <c r="J436" s="108"/>
      <c r="K436" s="108"/>
      <c r="L436" s="63"/>
      <c r="M436" s="64"/>
      <c r="N436" s="63"/>
      <c r="O436" s="64"/>
      <c r="P436" s="63"/>
      <c r="Q436" s="64"/>
      <c r="R436" s="63"/>
      <c r="S436" s="64"/>
    </row>
    <row r="437" spans="1:19">
      <c r="A437" s="75"/>
      <c r="B437" s="76"/>
      <c r="C437" s="77"/>
      <c r="D437" s="78" t="s">
        <v>92</v>
      </c>
      <c r="E437" s="78" t="s">
        <v>148</v>
      </c>
      <c r="F437" s="78" t="s">
        <v>459</v>
      </c>
      <c r="G437" s="77"/>
      <c r="H437" s="77"/>
      <c r="I437" s="79"/>
      <c r="J437" s="80">
        <f>SUM(J438:J449)</f>
        <v>15700</v>
      </c>
      <c r="K437" s="77"/>
      <c r="L437" s="63"/>
      <c r="M437" s="81">
        <f>SUM(M438:M449)</f>
        <v>0</v>
      </c>
      <c r="N437" s="63"/>
      <c r="O437" s="81">
        <f>SUM(O438:O449)</f>
        <v>10500</v>
      </c>
      <c r="P437" s="63"/>
      <c r="Q437" s="81">
        <f>SUM(Q438:Q449)</f>
        <v>0</v>
      </c>
      <c r="R437" s="63"/>
      <c r="S437" s="81">
        <f>SUM(S438:S449)</f>
        <v>5200</v>
      </c>
    </row>
    <row r="438" spans="1:19" ht="28.5">
      <c r="A438" s="21"/>
      <c r="B438" s="22"/>
      <c r="C438" s="120" t="s">
        <v>460</v>
      </c>
      <c r="D438" s="121" t="s">
        <v>96</v>
      </c>
      <c r="E438" s="122" t="s">
        <v>461</v>
      </c>
      <c r="F438" s="123" t="s">
        <v>462</v>
      </c>
      <c r="G438" s="121" t="s">
        <v>99</v>
      </c>
      <c r="H438" s="124">
        <v>3</v>
      </c>
      <c r="I438" s="125">
        <v>3500</v>
      </c>
      <c r="J438" s="126">
        <f>ROUND(I438*H438,2)</f>
        <v>10500</v>
      </c>
      <c r="K438" s="123"/>
      <c r="L438" s="63"/>
      <c r="M438" s="64">
        <f>L438*I438</f>
        <v>0</v>
      </c>
      <c r="N438" s="127">
        <f>H438</f>
        <v>3</v>
      </c>
      <c r="O438" s="64">
        <f>N438*I438</f>
        <v>10500</v>
      </c>
      <c r="P438" s="63"/>
      <c r="Q438" s="64">
        <f>P438*I438</f>
        <v>0</v>
      </c>
      <c r="R438" s="127">
        <f>H438-L438-N438-P438</f>
        <v>0</v>
      </c>
      <c r="S438" s="64">
        <f>R438*I438</f>
        <v>0</v>
      </c>
    </row>
    <row r="439" spans="1:19" ht="28.5">
      <c r="A439" s="21"/>
      <c r="B439" s="22"/>
      <c r="C439" s="60"/>
      <c r="D439" s="62" t="s">
        <v>101</v>
      </c>
      <c r="E439" s="60"/>
      <c r="F439" s="95" t="s">
        <v>462</v>
      </c>
      <c r="G439" s="60"/>
      <c r="H439" s="60"/>
      <c r="I439" s="96"/>
      <c r="J439" s="60"/>
      <c r="K439" s="60"/>
      <c r="L439" s="63"/>
      <c r="M439" s="64"/>
      <c r="N439" s="63"/>
      <c r="O439" s="64"/>
      <c r="P439" s="63"/>
      <c r="Q439" s="64"/>
      <c r="R439" s="63"/>
      <c r="S439" s="64"/>
    </row>
    <row r="440" spans="1:19" ht="142.5">
      <c r="A440" s="21"/>
      <c r="B440" s="22"/>
      <c r="C440" s="60"/>
      <c r="D440" s="62" t="s">
        <v>105</v>
      </c>
      <c r="E440" s="60"/>
      <c r="F440" s="99" t="s">
        <v>463</v>
      </c>
      <c r="G440" s="60"/>
      <c r="H440" s="60"/>
      <c r="I440" s="96"/>
      <c r="J440" s="60"/>
      <c r="K440" s="60"/>
      <c r="L440" s="63"/>
      <c r="M440" s="64"/>
      <c r="N440" s="63"/>
      <c r="O440" s="64"/>
      <c r="P440" s="63"/>
      <c r="Q440" s="64"/>
      <c r="R440" s="63"/>
      <c r="S440" s="64"/>
    </row>
    <row r="441" spans="1:19">
      <c r="A441" s="100"/>
      <c r="B441" s="101"/>
      <c r="C441" s="102"/>
      <c r="D441" s="62" t="s">
        <v>107</v>
      </c>
      <c r="E441" s="103"/>
      <c r="F441" s="104" t="s">
        <v>252</v>
      </c>
      <c r="G441" s="102"/>
      <c r="H441" s="103"/>
      <c r="I441" s="105"/>
      <c r="J441" s="102"/>
      <c r="K441" s="102"/>
      <c r="L441" s="63"/>
      <c r="M441" s="64"/>
      <c r="N441" s="63"/>
      <c r="O441" s="64"/>
      <c r="P441" s="63"/>
      <c r="Q441" s="64"/>
      <c r="R441" s="63"/>
      <c r="S441" s="64"/>
    </row>
    <row r="442" spans="1:19">
      <c r="A442" s="106"/>
      <c r="B442" s="107"/>
      <c r="C442" s="108"/>
      <c r="D442" s="62" t="s">
        <v>107</v>
      </c>
      <c r="E442" s="109"/>
      <c r="F442" s="110" t="s">
        <v>464</v>
      </c>
      <c r="G442" s="108"/>
      <c r="H442" s="111">
        <v>1</v>
      </c>
      <c r="I442" s="112"/>
      <c r="J442" s="108"/>
      <c r="K442" s="108"/>
      <c r="L442" s="63"/>
      <c r="M442" s="64"/>
      <c r="N442" s="63"/>
      <c r="O442" s="64"/>
      <c r="P442" s="63"/>
      <c r="Q442" s="64"/>
      <c r="R442" s="63"/>
      <c r="S442" s="64"/>
    </row>
    <row r="443" spans="1:19">
      <c r="A443" s="106"/>
      <c r="B443" s="107"/>
      <c r="C443" s="108"/>
      <c r="D443" s="62" t="s">
        <v>107</v>
      </c>
      <c r="E443" s="109"/>
      <c r="F443" s="110" t="s">
        <v>465</v>
      </c>
      <c r="G443" s="108"/>
      <c r="H443" s="111">
        <v>2</v>
      </c>
      <c r="I443" s="112"/>
      <c r="J443" s="108"/>
      <c r="K443" s="108"/>
      <c r="L443" s="63"/>
      <c r="M443" s="64"/>
      <c r="N443" s="63"/>
      <c r="O443" s="64"/>
      <c r="P443" s="63"/>
      <c r="Q443" s="64"/>
      <c r="R443" s="63"/>
      <c r="S443" s="64"/>
    </row>
    <row r="444" spans="1:19" ht="42.75">
      <c r="A444" s="21"/>
      <c r="B444" s="22"/>
      <c r="C444" s="120" t="s">
        <v>466</v>
      </c>
      <c r="D444" s="121" t="s">
        <v>96</v>
      </c>
      <c r="E444" s="122" t="s">
        <v>467</v>
      </c>
      <c r="F444" s="123" t="s">
        <v>468</v>
      </c>
      <c r="G444" s="121" t="s">
        <v>99</v>
      </c>
      <c r="H444" s="124">
        <v>2</v>
      </c>
      <c r="I444" s="125">
        <v>2600</v>
      </c>
      <c r="J444" s="126">
        <f>ROUND(I444*H444,2)</f>
        <v>5200</v>
      </c>
      <c r="K444" s="123"/>
      <c r="L444" s="63"/>
      <c r="M444" s="64">
        <f>L444*I444</f>
        <v>0</v>
      </c>
      <c r="N444" s="63"/>
      <c r="O444" s="64">
        <f>N444*I444</f>
        <v>0</v>
      </c>
      <c r="P444" s="63"/>
      <c r="Q444" s="64">
        <f>P444*I444</f>
        <v>0</v>
      </c>
      <c r="R444" s="127">
        <f>H444-L444-N444-P444</f>
        <v>2</v>
      </c>
      <c r="S444" s="64">
        <f>R444*I444</f>
        <v>5200</v>
      </c>
    </row>
    <row r="445" spans="1:19" ht="42.75">
      <c r="A445" s="21"/>
      <c r="B445" s="22"/>
      <c r="C445" s="60"/>
      <c r="D445" s="62" t="s">
        <v>101</v>
      </c>
      <c r="E445" s="60"/>
      <c r="F445" s="95" t="s">
        <v>469</v>
      </c>
      <c r="G445" s="60"/>
      <c r="H445" s="60"/>
      <c r="I445" s="96"/>
      <c r="J445" s="60"/>
      <c r="K445" s="60"/>
      <c r="L445" s="63"/>
      <c r="M445" s="64"/>
      <c r="N445" s="63"/>
      <c r="O445" s="64"/>
      <c r="P445" s="63"/>
      <c r="Q445" s="64"/>
      <c r="R445" s="63"/>
      <c r="S445" s="64"/>
    </row>
    <row r="446" spans="1:19" ht="142.5">
      <c r="A446" s="21"/>
      <c r="B446" s="22"/>
      <c r="C446" s="60"/>
      <c r="D446" s="62" t="s">
        <v>105</v>
      </c>
      <c r="E446" s="60"/>
      <c r="F446" s="99" t="s">
        <v>463</v>
      </c>
      <c r="G446" s="60"/>
      <c r="H446" s="60"/>
      <c r="I446" s="96"/>
      <c r="J446" s="60"/>
      <c r="K446" s="60"/>
      <c r="L446" s="63"/>
      <c r="M446" s="64"/>
      <c r="N446" s="63"/>
      <c r="O446" s="64"/>
      <c r="P446" s="63"/>
      <c r="Q446" s="64"/>
      <c r="R446" s="63"/>
      <c r="S446" s="64"/>
    </row>
    <row r="447" spans="1:19">
      <c r="A447" s="100"/>
      <c r="B447" s="101"/>
      <c r="C447" s="102"/>
      <c r="D447" s="62" t="s">
        <v>107</v>
      </c>
      <c r="E447" s="103"/>
      <c r="F447" s="104" t="s">
        <v>252</v>
      </c>
      <c r="G447" s="102"/>
      <c r="H447" s="103"/>
      <c r="I447" s="105"/>
      <c r="J447" s="102"/>
      <c r="K447" s="102"/>
      <c r="L447" s="63"/>
      <c r="M447" s="64"/>
      <c r="N447" s="63"/>
      <c r="O447" s="64"/>
      <c r="P447" s="63"/>
      <c r="Q447" s="64"/>
      <c r="R447" s="63"/>
      <c r="S447" s="64"/>
    </row>
    <row r="448" spans="1:19">
      <c r="A448" s="106"/>
      <c r="B448" s="107"/>
      <c r="C448" s="108"/>
      <c r="D448" s="62" t="s">
        <v>107</v>
      </c>
      <c r="E448" s="109"/>
      <c r="F448" s="110" t="s">
        <v>470</v>
      </c>
      <c r="G448" s="108"/>
      <c r="H448" s="111">
        <v>1</v>
      </c>
      <c r="I448" s="112"/>
      <c r="J448" s="108"/>
      <c r="K448" s="108"/>
      <c r="L448" s="63"/>
      <c r="M448" s="64"/>
      <c r="N448" s="63"/>
      <c r="O448" s="64"/>
      <c r="P448" s="63"/>
      <c r="Q448" s="64"/>
      <c r="R448" s="63"/>
      <c r="S448" s="64"/>
    </row>
    <row r="449" spans="1:19">
      <c r="A449" s="106"/>
      <c r="B449" s="107"/>
      <c r="C449" s="108"/>
      <c r="D449" s="62" t="s">
        <v>107</v>
      </c>
      <c r="E449" s="109"/>
      <c r="F449" s="110" t="s">
        <v>471</v>
      </c>
      <c r="G449" s="108"/>
      <c r="H449" s="111">
        <v>1</v>
      </c>
      <c r="I449" s="112"/>
      <c r="J449" s="108"/>
      <c r="K449" s="108"/>
      <c r="L449" s="63"/>
      <c r="M449" s="64"/>
      <c r="N449" s="63"/>
      <c r="O449" s="64"/>
      <c r="P449" s="63"/>
      <c r="Q449" s="64"/>
      <c r="R449" s="63"/>
      <c r="S449" s="64"/>
    </row>
    <row r="450" spans="1:19">
      <c r="A450" s="75"/>
      <c r="B450" s="76"/>
      <c r="C450" s="77"/>
      <c r="D450" s="78" t="s">
        <v>92</v>
      </c>
      <c r="E450" s="78" t="s">
        <v>154</v>
      </c>
      <c r="F450" s="78" t="s">
        <v>472</v>
      </c>
      <c r="G450" s="77"/>
      <c r="H450" s="77"/>
      <c r="I450" s="79"/>
      <c r="J450" s="80">
        <f>SUM(J451:J614)</f>
        <v>458131.86</v>
      </c>
      <c r="K450" s="77"/>
      <c r="L450" s="63"/>
      <c r="M450" s="81">
        <f>SUM(M451:M614)</f>
        <v>133837.764</v>
      </c>
      <c r="N450" s="63"/>
      <c r="O450" s="81">
        <f>SUM(O451:O614)</f>
        <v>165564.70000000001</v>
      </c>
      <c r="P450" s="63"/>
      <c r="Q450" s="81">
        <f>SUM(Q451:Q614)</f>
        <v>0</v>
      </c>
      <c r="R450" s="63"/>
      <c r="S450" s="81">
        <f>SUM(S451:S614)</f>
        <v>125529.4</v>
      </c>
    </row>
    <row r="451" spans="1:19" ht="28.5">
      <c r="A451" s="21"/>
      <c r="B451" s="22"/>
      <c r="C451" s="120" t="s">
        <v>473</v>
      </c>
      <c r="D451" s="121" t="s">
        <v>96</v>
      </c>
      <c r="E451" s="122" t="s">
        <v>474</v>
      </c>
      <c r="F451" s="123" t="s">
        <v>475</v>
      </c>
      <c r="G451" s="121" t="s">
        <v>99</v>
      </c>
      <c r="H451" s="124">
        <v>6</v>
      </c>
      <c r="I451" s="125">
        <v>276</v>
      </c>
      <c r="J451" s="126">
        <f>ROUND(I451*H451,2)</f>
        <v>1656</v>
      </c>
      <c r="K451" s="123" t="s">
        <v>100</v>
      </c>
      <c r="L451" s="63"/>
      <c r="M451" s="64">
        <f>L451*I451</f>
        <v>0</v>
      </c>
      <c r="N451" s="63"/>
      <c r="O451" s="64">
        <f>N451*I451</f>
        <v>0</v>
      </c>
      <c r="P451" s="63"/>
      <c r="Q451" s="64">
        <f>P451*I451</f>
        <v>0</v>
      </c>
      <c r="R451" s="127">
        <f>H451-L451-N451-P451</f>
        <v>6</v>
      </c>
      <c r="S451" s="64">
        <f>R451*I451</f>
        <v>1656</v>
      </c>
    </row>
    <row r="452" spans="1:19" ht="28.5">
      <c r="A452" s="21"/>
      <c r="B452" s="22"/>
      <c r="C452" s="60"/>
      <c r="D452" s="62" t="s">
        <v>101</v>
      </c>
      <c r="E452" s="60"/>
      <c r="F452" s="95" t="s">
        <v>476</v>
      </c>
      <c r="G452" s="60"/>
      <c r="H452" s="60"/>
      <c r="I452" s="96"/>
      <c r="J452" s="60"/>
      <c r="K452" s="60"/>
      <c r="L452" s="63"/>
      <c r="M452" s="64"/>
      <c r="N452" s="63"/>
      <c r="O452" s="64"/>
      <c r="P452" s="63"/>
      <c r="Q452" s="64"/>
      <c r="R452" s="63"/>
      <c r="S452" s="64"/>
    </row>
    <row r="453" spans="1:19" ht="28.5">
      <c r="A453" s="21"/>
      <c r="B453" s="22"/>
      <c r="C453" s="60"/>
      <c r="D453" s="97" t="s">
        <v>103</v>
      </c>
      <c r="E453" s="60"/>
      <c r="F453" s="98" t="s">
        <v>477</v>
      </c>
      <c r="G453" s="60"/>
      <c r="H453" s="60"/>
      <c r="I453" s="96"/>
      <c r="J453" s="60"/>
      <c r="K453" s="60"/>
      <c r="L453" s="63"/>
      <c r="M453" s="64"/>
      <c r="N453" s="63"/>
      <c r="O453" s="64"/>
      <c r="P453" s="63"/>
      <c r="Q453" s="64"/>
      <c r="R453" s="63"/>
      <c r="S453" s="64"/>
    </row>
    <row r="454" spans="1:19" ht="28.5">
      <c r="A454" s="21"/>
      <c r="B454" s="22"/>
      <c r="C454" s="60"/>
      <c r="D454" s="62" t="s">
        <v>105</v>
      </c>
      <c r="E454" s="60"/>
      <c r="F454" s="99" t="s">
        <v>478</v>
      </c>
      <c r="G454" s="60"/>
      <c r="H454" s="60"/>
      <c r="I454" s="96"/>
      <c r="J454" s="60"/>
      <c r="K454" s="60"/>
      <c r="L454" s="63"/>
      <c r="M454" s="64"/>
      <c r="N454" s="63"/>
      <c r="O454" s="64"/>
      <c r="P454" s="63"/>
      <c r="Q454" s="64"/>
      <c r="R454" s="63"/>
      <c r="S454" s="64"/>
    </row>
    <row r="455" spans="1:19">
      <c r="A455" s="100"/>
      <c r="B455" s="101"/>
      <c r="C455" s="102"/>
      <c r="D455" s="62" t="s">
        <v>107</v>
      </c>
      <c r="E455" s="103"/>
      <c r="F455" s="104" t="s">
        <v>252</v>
      </c>
      <c r="G455" s="102"/>
      <c r="H455" s="103"/>
      <c r="I455" s="105"/>
      <c r="J455" s="102"/>
      <c r="K455" s="102"/>
      <c r="L455" s="63"/>
      <c r="M455" s="64"/>
      <c r="N455" s="63"/>
      <c r="O455" s="64"/>
      <c r="P455" s="63"/>
      <c r="Q455" s="64"/>
      <c r="R455" s="63"/>
      <c r="S455" s="64"/>
    </row>
    <row r="456" spans="1:19">
      <c r="A456" s="100"/>
      <c r="B456" s="101"/>
      <c r="C456" s="102"/>
      <c r="D456" s="62" t="s">
        <v>107</v>
      </c>
      <c r="E456" s="103"/>
      <c r="F456" s="104" t="s">
        <v>479</v>
      </c>
      <c r="G456" s="102"/>
      <c r="H456" s="103"/>
      <c r="I456" s="105"/>
      <c r="J456" s="102"/>
      <c r="K456" s="102"/>
      <c r="L456" s="63"/>
      <c r="M456" s="64"/>
      <c r="N456" s="63"/>
      <c r="O456" s="64"/>
      <c r="P456" s="63"/>
      <c r="Q456" s="64"/>
      <c r="R456" s="63"/>
      <c r="S456" s="64"/>
    </row>
    <row r="457" spans="1:19">
      <c r="A457" s="106"/>
      <c r="B457" s="107"/>
      <c r="C457" s="108"/>
      <c r="D457" s="62" t="s">
        <v>107</v>
      </c>
      <c r="E457" s="109"/>
      <c r="F457" s="110" t="s">
        <v>480</v>
      </c>
      <c r="G457" s="108"/>
      <c r="H457" s="111">
        <v>1</v>
      </c>
      <c r="I457" s="112"/>
      <c r="J457" s="108"/>
      <c r="K457" s="108"/>
      <c r="L457" s="63"/>
      <c r="M457" s="64"/>
      <c r="N457" s="63"/>
      <c r="O457" s="64"/>
      <c r="P457" s="63"/>
      <c r="Q457" s="64"/>
      <c r="R457" s="63"/>
      <c r="S457" s="64"/>
    </row>
    <row r="458" spans="1:19">
      <c r="A458" s="106"/>
      <c r="B458" s="107"/>
      <c r="C458" s="108"/>
      <c r="D458" s="62" t="s">
        <v>107</v>
      </c>
      <c r="E458" s="109"/>
      <c r="F458" s="110" t="s">
        <v>481</v>
      </c>
      <c r="G458" s="108"/>
      <c r="H458" s="111">
        <v>1</v>
      </c>
      <c r="I458" s="112"/>
      <c r="J458" s="108"/>
      <c r="K458" s="108"/>
      <c r="L458" s="63"/>
      <c r="M458" s="64"/>
      <c r="N458" s="63"/>
      <c r="O458" s="64"/>
      <c r="P458" s="63"/>
      <c r="Q458" s="64"/>
      <c r="R458" s="63"/>
      <c r="S458" s="64"/>
    </row>
    <row r="459" spans="1:19">
      <c r="A459" s="106"/>
      <c r="B459" s="107"/>
      <c r="C459" s="108"/>
      <c r="D459" s="62" t="s">
        <v>107</v>
      </c>
      <c r="E459" s="109"/>
      <c r="F459" s="110" t="s">
        <v>482</v>
      </c>
      <c r="G459" s="108"/>
      <c r="H459" s="111">
        <v>4</v>
      </c>
      <c r="I459" s="112"/>
      <c r="J459" s="108"/>
      <c r="K459" s="108"/>
      <c r="L459" s="63"/>
      <c r="M459" s="64"/>
      <c r="N459" s="63"/>
      <c r="O459" s="64"/>
      <c r="P459" s="63"/>
      <c r="Q459" s="64"/>
      <c r="R459" s="63"/>
      <c r="S459" s="64"/>
    </row>
    <row r="460" spans="1:19" ht="28.5">
      <c r="A460" s="21"/>
      <c r="B460" s="22"/>
      <c r="C460" s="120" t="s">
        <v>483</v>
      </c>
      <c r="D460" s="121" t="s">
        <v>96</v>
      </c>
      <c r="E460" s="122" t="s">
        <v>484</v>
      </c>
      <c r="F460" s="123" t="s">
        <v>485</v>
      </c>
      <c r="G460" s="121" t="s">
        <v>99</v>
      </c>
      <c r="H460" s="124">
        <v>3</v>
      </c>
      <c r="I460" s="125">
        <v>82</v>
      </c>
      <c r="J460" s="126">
        <f>ROUND(I460*H460,2)</f>
        <v>246</v>
      </c>
      <c r="K460" s="123" t="s">
        <v>100</v>
      </c>
      <c r="L460" s="63"/>
      <c r="M460" s="64">
        <f>L460*I460</f>
        <v>0</v>
      </c>
      <c r="N460" s="63"/>
      <c r="O460" s="64">
        <f>N460*I460</f>
        <v>0</v>
      </c>
      <c r="P460" s="63"/>
      <c r="Q460" s="64">
        <f>P460*I460</f>
        <v>0</v>
      </c>
      <c r="R460" s="127">
        <f>H460-L460-N460-P460</f>
        <v>3</v>
      </c>
      <c r="S460" s="64">
        <f>R460*I460</f>
        <v>246</v>
      </c>
    </row>
    <row r="461" spans="1:19" ht="28.5">
      <c r="A461" s="21"/>
      <c r="B461" s="22"/>
      <c r="C461" s="60"/>
      <c r="D461" s="62" t="s">
        <v>101</v>
      </c>
      <c r="E461" s="60"/>
      <c r="F461" s="95" t="s">
        <v>486</v>
      </c>
      <c r="G461" s="60"/>
      <c r="H461" s="60"/>
      <c r="I461" s="96"/>
      <c r="J461" s="60"/>
      <c r="K461" s="60"/>
      <c r="L461" s="63"/>
      <c r="M461" s="64"/>
      <c r="N461" s="63"/>
      <c r="O461" s="64"/>
      <c r="P461" s="63"/>
      <c r="Q461" s="64"/>
      <c r="R461" s="63"/>
      <c r="S461" s="64"/>
    </row>
    <row r="462" spans="1:19" ht="28.5">
      <c r="A462" s="21"/>
      <c r="B462" s="22"/>
      <c r="C462" s="60"/>
      <c r="D462" s="97" t="s">
        <v>103</v>
      </c>
      <c r="E462" s="60"/>
      <c r="F462" s="98" t="s">
        <v>487</v>
      </c>
      <c r="G462" s="60"/>
      <c r="H462" s="60"/>
      <c r="I462" s="96"/>
      <c r="J462" s="60"/>
      <c r="K462" s="60"/>
      <c r="L462" s="63"/>
      <c r="M462" s="64"/>
      <c r="N462" s="63"/>
      <c r="O462" s="64"/>
      <c r="P462" s="63"/>
      <c r="Q462" s="64"/>
      <c r="R462" s="63"/>
      <c r="S462" s="64"/>
    </row>
    <row r="463" spans="1:19">
      <c r="A463" s="100"/>
      <c r="B463" s="101"/>
      <c r="C463" s="102"/>
      <c r="D463" s="62" t="s">
        <v>107</v>
      </c>
      <c r="E463" s="103"/>
      <c r="F463" s="104" t="s">
        <v>252</v>
      </c>
      <c r="G463" s="102"/>
      <c r="H463" s="103"/>
      <c r="I463" s="105"/>
      <c r="J463" s="102"/>
      <c r="K463" s="102"/>
      <c r="L463" s="63"/>
      <c r="M463" s="64"/>
      <c r="N463" s="63"/>
      <c r="O463" s="64"/>
      <c r="P463" s="63"/>
      <c r="Q463" s="64"/>
      <c r="R463" s="63"/>
      <c r="S463" s="64"/>
    </row>
    <row r="464" spans="1:19">
      <c r="A464" s="100"/>
      <c r="B464" s="101"/>
      <c r="C464" s="102"/>
      <c r="D464" s="62" t="s">
        <v>107</v>
      </c>
      <c r="E464" s="103"/>
      <c r="F464" s="104" t="s">
        <v>488</v>
      </c>
      <c r="G464" s="102"/>
      <c r="H464" s="103"/>
      <c r="I464" s="105"/>
      <c r="J464" s="102"/>
      <c r="K464" s="102"/>
      <c r="L464" s="63"/>
      <c r="M464" s="64"/>
      <c r="N464" s="63"/>
      <c r="O464" s="64"/>
      <c r="P464" s="63"/>
      <c r="Q464" s="64"/>
      <c r="R464" s="63"/>
      <c r="S464" s="64"/>
    </row>
    <row r="465" spans="1:19">
      <c r="A465" s="106"/>
      <c r="B465" s="107"/>
      <c r="C465" s="108"/>
      <c r="D465" s="62" t="s">
        <v>107</v>
      </c>
      <c r="E465" s="109"/>
      <c r="F465" s="110" t="s">
        <v>116</v>
      </c>
      <c r="G465" s="108"/>
      <c r="H465" s="111">
        <v>3</v>
      </c>
      <c r="I465" s="112"/>
      <c r="J465" s="108"/>
      <c r="K465" s="108"/>
      <c r="L465" s="63"/>
      <c r="M465" s="64"/>
      <c r="N465" s="63"/>
      <c r="O465" s="64"/>
      <c r="P465" s="63"/>
      <c r="Q465" s="64"/>
      <c r="R465" s="63"/>
      <c r="S465" s="64"/>
    </row>
    <row r="466" spans="1:19" ht="28.5">
      <c r="A466" s="21"/>
      <c r="B466" s="22"/>
      <c r="C466" s="136" t="s">
        <v>489</v>
      </c>
      <c r="D466" s="137" t="s">
        <v>259</v>
      </c>
      <c r="E466" s="138" t="s">
        <v>490</v>
      </c>
      <c r="F466" s="139" t="s">
        <v>491</v>
      </c>
      <c r="G466" s="137" t="s">
        <v>99</v>
      </c>
      <c r="H466" s="140">
        <v>5</v>
      </c>
      <c r="I466" s="141">
        <v>940</v>
      </c>
      <c r="J466" s="142">
        <f>ROUND(I466*H466,2)</f>
        <v>4700</v>
      </c>
      <c r="K466" s="139" t="s">
        <v>100</v>
      </c>
      <c r="L466" s="63"/>
      <c r="M466" s="64">
        <f>L466*I466</f>
        <v>0</v>
      </c>
      <c r="N466" s="63"/>
      <c r="O466" s="64">
        <f>N466*I466</f>
        <v>0</v>
      </c>
      <c r="P466" s="63"/>
      <c r="Q466" s="64">
        <f>P466*I466</f>
        <v>0</v>
      </c>
      <c r="R466" s="127">
        <f>H466-L466-N466-P466</f>
        <v>5</v>
      </c>
      <c r="S466" s="64">
        <f>R466*I466</f>
        <v>4700</v>
      </c>
    </row>
    <row r="467" spans="1:19">
      <c r="A467" s="21"/>
      <c r="B467" s="22"/>
      <c r="C467" s="60"/>
      <c r="D467" s="62" t="s">
        <v>101</v>
      </c>
      <c r="E467" s="60"/>
      <c r="F467" s="95" t="s">
        <v>491</v>
      </c>
      <c r="G467" s="60"/>
      <c r="H467" s="60"/>
      <c r="I467" s="96"/>
      <c r="J467" s="60"/>
      <c r="K467" s="60"/>
      <c r="L467" s="63"/>
      <c r="M467" s="64"/>
      <c r="N467" s="63"/>
      <c r="O467" s="64"/>
      <c r="P467" s="63"/>
      <c r="Q467" s="64"/>
      <c r="R467" s="63"/>
      <c r="S467" s="64"/>
    </row>
    <row r="468" spans="1:19" ht="28.5">
      <c r="A468" s="21"/>
      <c r="B468" s="22"/>
      <c r="C468" s="136" t="s">
        <v>492</v>
      </c>
      <c r="D468" s="137" t="s">
        <v>259</v>
      </c>
      <c r="E468" s="138" t="s">
        <v>493</v>
      </c>
      <c r="F468" s="139" t="s">
        <v>494</v>
      </c>
      <c r="G468" s="137" t="s">
        <v>99</v>
      </c>
      <c r="H468" s="140">
        <v>1</v>
      </c>
      <c r="I468" s="141">
        <v>1780</v>
      </c>
      <c r="J468" s="142">
        <f>ROUND(I468*H468,2)</f>
        <v>1780</v>
      </c>
      <c r="K468" s="139" t="s">
        <v>100</v>
      </c>
      <c r="L468" s="63"/>
      <c r="M468" s="64">
        <f>L468*I468</f>
        <v>0</v>
      </c>
      <c r="N468" s="63"/>
      <c r="O468" s="64">
        <f>N468*I468</f>
        <v>0</v>
      </c>
      <c r="P468" s="63"/>
      <c r="Q468" s="64">
        <f>P468*I468</f>
        <v>0</v>
      </c>
      <c r="R468" s="127">
        <f>H468-L468-N468-P468</f>
        <v>1</v>
      </c>
      <c r="S468" s="64">
        <f>R468*I468</f>
        <v>1780</v>
      </c>
    </row>
    <row r="469" spans="1:19" ht="28.5">
      <c r="A469" s="21"/>
      <c r="B469" s="22"/>
      <c r="C469" s="60"/>
      <c r="D469" s="62" t="s">
        <v>101</v>
      </c>
      <c r="E469" s="60"/>
      <c r="F469" s="95" t="s">
        <v>494</v>
      </c>
      <c r="G469" s="60"/>
      <c r="H469" s="60"/>
      <c r="I469" s="96"/>
      <c r="J469" s="60"/>
      <c r="K469" s="60"/>
      <c r="L469" s="63"/>
      <c r="M469" s="64"/>
      <c r="N469" s="63"/>
      <c r="O469" s="64"/>
      <c r="P469" s="63"/>
      <c r="Q469" s="64"/>
      <c r="R469" s="63"/>
      <c r="S469" s="64"/>
    </row>
    <row r="470" spans="1:19" ht="28.5">
      <c r="A470" s="21"/>
      <c r="B470" s="22"/>
      <c r="C470" s="120" t="s">
        <v>495</v>
      </c>
      <c r="D470" s="121" t="s">
        <v>96</v>
      </c>
      <c r="E470" s="122" t="s">
        <v>496</v>
      </c>
      <c r="F470" s="123" t="s">
        <v>497</v>
      </c>
      <c r="G470" s="121" t="s">
        <v>99</v>
      </c>
      <c r="H470" s="124">
        <v>6</v>
      </c>
      <c r="I470" s="125">
        <v>1050</v>
      </c>
      <c r="J470" s="126">
        <f>ROUND(I470*H470,2)</f>
        <v>6300</v>
      </c>
      <c r="K470" s="123" t="s">
        <v>100</v>
      </c>
      <c r="L470" s="63"/>
      <c r="M470" s="64">
        <f>L470*I470</f>
        <v>0</v>
      </c>
      <c r="N470" s="63"/>
      <c r="O470" s="64">
        <f>N470*I470</f>
        <v>0</v>
      </c>
      <c r="P470" s="63"/>
      <c r="Q470" s="64">
        <f>P470*I470</f>
        <v>0</v>
      </c>
      <c r="R470" s="127">
        <f>H470-L470-N470-P470</f>
        <v>6</v>
      </c>
      <c r="S470" s="64">
        <f>R470*I470</f>
        <v>6300</v>
      </c>
    </row>
    <row r="471" spans="1:19" ht="28.5">
      <c r="A471" s="21"/>
      <c r="B471" s="22"/>
      <c r="C471" s="60"/>
      <c r="D471" s="62" t="s">
        <v>101</v>
      </c>
      <c r="E471" s="60"/>
      <c r="F471" s="95" t="s">
        <v>498</v>
      </c>
      <c r="G471" s="60"/>
      <c r="H471" s="60"/>
      <c r="I471" s="96"/>
      <c r="J471" s="60"/>
      <c r="K471" s="60"/>
      <c r="L471" s="63"/>
      <c r="M471" s="64"/>
      <c r="N471" s="63"/>
      <c r="O471" s="64"/>
      <c r="P471" s="63"/>
      <c r="Q471" s="64"/>
      <c r="R471" s="63"/>
      <c r="S471" s="64"/>
    </row>
    <row r="472" spans="1:19" ht="28.5">
      <c r="A472" s="21"/>
      <c r="B472" s="22"/>
      <c r="C472" s="60"/>
      <c r="D472" s="97" t="s">
        <v>103</v>
      </c>
      <c r="E472" s="60"/>
      <c r="F472" s="98" t="s">
        <v>499</v>
      </c>
      <c r="G472" s="60"/>
      <c r="H472" s="60"/>
      <c r="I472" s="96"/>
      <c r="J472" s="60"/>
      <c r="K472" s="60"/>
      <c r="L472" s="63"/>
      <c r="M472" s="64"/>
      <c r="N472" s="63"/>
      <c r="O472" s="64"/>
      <c r="P472" s="63"/>
      <c r="Q472" s="64"/>
      <c r="R472" s="63"/>
      <c r="S472" s="64"/>
    </row>
    <row r="473" spans="1:19">
      <c r="A473" s="100"/>
      <c r="B473" s="101"/>
      <c r="C473" s="102"/>
      <c r="D473" s="62" t="s">
        <v>107</v>
      </c>
      <c r="E473" s="103"/>
      <c r="F473" s="104" t="s">
        <v>252</v>
      </c>
      <c r="G473" s="102"/>
      <c r="H473" s="103"/>
      <c r="I473" s="105"/>
      <c r="J473" s="102"/>
      <c r="K473" s="102"/>
      <c r="L473" s="63"/>
      <c r="M473" s="64"/>
      <c r="N473" s="63"/>
      <c r="O473" s="64"/>
      <c r="P473" s="63"/>
      <c r="Q473" s="64"/>
      <c r="R473" s="63"/>
      <c r="S473" s="64"/>
    </row>
    <row r="474" spans="1:19">
      <c r="A474" s="106"/>
      <c r="B474" s="107"/>
      <c r="C474" s="108"/>
      <c r="D474" s="62" t="s">
        <v>107</v>
      </c>
      <c r="E474" s="109"/>
      <c r="F474" s="110" t="s">
        <v>480</v>
      </c>
      <c r="G474" s="108"/>
      <c r="H474" s="111">
        <v>1</v>
      </c>
      <c r="I474" s="112"/>
      <c r="J474" s="108"/>
      <c r="K474" s="108"/>
      <c r="L474" s="63"/>
      <c r="M474" s="64"/>
      <c r="N474" s="63"/>
      <c r="O474" s="64"/>
      <c r="P474" s="63"/>
      <c r="Q474" s="64"/>
      <c r="R474" s="63"/>
      <c r="S474" s="64"/>
    </row>
    <row r="475" spans="1:19">
      <c r="A475" s="106"/>
      <c r="B475" s="107"/>
      <c r="C475" s="108"/>
      <c r="D475" s="62" t="s">
        <v>107</v>
      </c>
      <c r="E475" s="109"/>
      <c r="F475" s="110" t="s">
        <v>481</v>
      </c>
      <c r="G475" s="108"/>
      <c r="H475" s="111">
        <v>1</v>
      </c>
      <c r="I475" s="112"/>
      <c r="J475" s="108"/>
      <c r="K475" s="108"/>
      <c r="L475" s="63"/>
      <c r="M475" s="64"/>
      <c r="N475" s="63"/>
      <c r="O475" s="64"/>
      <c r="P475" s="63"/>
      <c r="Q475" s="64"/>
      <c r="R475" s="63"/>
      <c r="S475" s="64"/>
    </row>
    <row r="476" spans="1:19">
      <c r="A476" s="106"/>
      <c r="B476" s="107"/>
      <c r="C476" s="108"/>
      <c r="D476" s="62" t="s">
        <v>107</v>
      </c>
      <c r="E476" s="109"/>
      <c r="F476" s="110" t="s">
        <v>482</v>
      </c>
      <c r="G476" s="108"/>
      <c r="H476" s="111">
        <v>4</v>
      </c>
      <c r="I476" s="112"/>
      <c r="J476" s="108"/>
      <c r="K476" s="108"/>
      <c r="L476" s="63"/>
      <c r="M476" s="64"/>
      <c r="N476" s="63"/>
      <c r="O476" s="64"/>
      <c r="P476" s="63"/>
      <c r="Q476" s="64"/>
      <c r="R476" s="63"/>
      <c r="S476" s="64"/>
    </row>
    <row r="477" spans="1:19" ht="28.5">
      <c r="A477" s="21"/>
      <c r="B477" s="22"/>
      <c r="C477" s="136" t="s">
        <v>500</v>
      </c>
      <c r="D477" s="137" t="s">
        <v>259</v>
      </c>
      <c r="E477" s="138" t="s">
        <v>501</v>
      </c>
      <c r="F477" s="139" t="s">
        <v>502</v>
      </c>
      <c r="G477" s="137" t="s">
        <v>99</v>
      </c>
      <c r="H477" s="140">
        <v>6</v>
      </c>
      <c r="I477" s="141">
        <v>891</v>
      </c>
      <c r="J477" s="142">
        <f>ROUND(I477*H477,2)</f>
        <v>5346</v>
      </c>
      <c r="K477" s="139" t="s">
        <v>100</v>
      </c>
      <c r="L477" s="63"/>
      <c r="M477" s="64">
        <f>L477*I477</f>
        <v>0</v>
      </c>
      <c r="N477" s="63"/>
      <c r="O477" s="64">
        <f>N477*I477</f>
        <v>0</v>
      </c>
      <c r="P477" s="63"/>
      <c r="Q477" s="64">
        <f>P477*I477</f>
        <v>0</v>
      </c>
      <c r="R477" s="127">
        <f>H477-L477-N477-P477</f>
        <v>6</v>
      </c>
      <c r="S477" s="64">
        <f>R477*I477</f>
        <v>5346</v>
      </c>
    </row>
    <row r="478" spans="1:19">
      <c r="A478" s="21"/>
      <c r="B478" s="22"/>
      <c r="C478" s="60"/>
      <c r="D478" s="62" t="s">
        <v>101</v>
      </c>
      <c r="E478" s="60"/>
      <c r="F478" s="95" t="s">
        <v>502</v>
      </c>
      <c r="G478" s="60"/>
      <c r="H478" s="60"/>
      <c r="I478" s="96"/>
      <c r="J478" s="60"/>
      <c r="K478" s="60"/>
      <c r="L478" s="63"/>
      <c r="M478" s="64"/>
      <c r="N478" s="63"/>
      <c r="O478" s="64"/>
      <c r="P478" s="63"/>
      <c r="Q478" s="64"/>
      <c r="R478" s="63"/>
      <c r="S478" s="64"/>
    </row>
    <row r="479" spans="1:19" ht="28.5">
      <c r="A479" s="21"/>
      <c r="B479" s="22"/>
      <c r="C479" s="120" t="s">
        <v>503</v>
      </c>
      <c r="D479" s="121" t="s">
        <v>96</v>
      </c>
      <c r="E479" s="122" t="s">
        <v>504</v>
      </c>
      <c r="F479" s="123" t="s">
        <v>505</v>
      </c>
      <c r="G479" s="121" t="s">
        <v>125</v>
      </c>
      <c r="H479" s="124">
        <v>45</v>
      </c>
      <c r="I479" s="125">
        <v>182</v>
      </c>
      <c r="J479" s="126">
        <f>ROUND(I479*H479,2)</f>
        <v>8190</v>
      </c>
      <c r="K479" s="123" t="s">
        <v>100</v>
      </c>
      <c r="L479" s="63"/>
      <c r="M479" s="64">
        <f>L479*I479</f>
        <v>0</v>
      </c>
      <c r="N479" s="63"/>
      <c r="O479" s="64">
        <f>N479*I479</f>
        <v>0</v>
      </c>
      <c r="P479" s="63"/>
      <c r="Q479" s="64">
        <f>P479*I479</f>
        <v>0</v>
      </c>
      <c r="R479" s="127">
        <f>H479-L479-N479-P479</f>
        <v>45</v>
      </c>
      <c r="S479" s="64">
        <f>R479*I479</f>
        <v>8190</v>
      </c>
    </row>
    <row r="480" spans="1:19" ht="28.5">
      <c r="A480" s="21"/>
      <c r="B480" s="22"/>
      <c r="C480" s="60"/>
      <c r="D480" s="62" t="s">
        <v>101</v>
      </c>
      <c r="E480" s="60"/>
      <c r="F480" s="95" t="s">
        <v>506</v>
      </c>
      <c r="G480" s="60"/>
      <c r="H480" s="60"/>
      <c r="I480" s="96"/>
      <c r="J480" s="60"/>
      <c r="K480" s="60"/>
      <c r="L480" s="63"/>
      <c r="M480" s="64"/>
      <c r="N480" s="63"/>
      <c r="O480" s="64"/>
      <c r="P480" s="63"/>
      <c r="Q480" s="64"/>
      <c r="R480" s="63"/>
      <c r="S480" s="64"/>
    </row>
    <row r="481" spans="1:19" ht="28.5">
      <c r="A481" s="21"/>
      <c r="B481" s="22"/>
      <c r="C481" s="60"/>
      <c r="D481" s="97" t="s">
        <v>103</v>
      </c>
      <c r="E481" s="60"/>
      <c r="F481" s="98" t="s">
        <v>507</v>
      </c>
      <c r="G481" s="60"/>
      <c r="H481" s="60"/>
      <c r="I481" s="96"/>
      <c r="J481" s="60"/>
      <c r="K481" s="60"/>
      <c r="L481" s="63"/>
      <c r="M481" s="64"/>
      <c r="N481" s="63"/>
      <c r="O481" s="64"/>
      <c r="P481" s="63"/>
      <c r="Q481" s="64"/>
      <c r="R481" s="63"/>
      <c r="S481" s="64"/>
    </row>
    <row r="482" spans="1:19" ht="28.5">
      <c r="A482" s="106"/>
      <c r="B482" s="107"/>
      <c r="C482" s="108"/>
      <c r="D482" s="62" t="s">
        <v>107</v>
      </c>
      <c r="E482" s="109"/>
      <c r="F482" s="110" t="s">
        <v>508</v>
      </c>
      <c r="G482" s="108"/>
      <c r="H482" s="111">
        <v>45</v>
      </c>
      <c r="I482" s="112"/>
      <c r="J482" s="108"/>
      <c r="K482" s="108"/>
      <c r="L482" s="63"/>
      <c r="M482" s="64"/>
      <c r="N482" s="63"/>
      <c r="O482" s="64"/>
      <c r="P482" s="63"/>
      <c r="Q482" s="64"/>
      <c r="R482" s="63"/>
      <c r="S482" s="64"/>
    </row>
    <row r="483" spans="1:19" ht="28.5">
      <c r="A483" s="21"/>
      <c r="B483" s="22"/>
      <c r="C483" s="120" t="s">
        <v>509</v>
      </c>
      <c r="D483" s="121" t="s">
        <v>96</v>
      </c>
      <c r="E483" s="122" t="s">
        <v>510</v>
      </c>
      <c r="F483" s="123" t="s">
        <v>511</v>
      </c>
      <c r="G483" s="121" t="s">
        <v>125</v>
      </c>
      <c r="H483" s="124">
        <v>45</v>
      </c>
      <c r="I483" s="125">
        <v>442</v>
      </c>
      <c r="J483" s="126">
        <f>ROUND(I483*H483,2)</f>
        <v>19890</v>
      </c>
      <c r="K483" s="123" t="s">
        <v>100</v>
      </c>
      <c r="L483" s="63"/>
      <c r="M483" s="64">
        <f>L483*I483</f>
        <v>0</v>
      </c>
      <c r="N483" s="63"/>
      <c r="O483" s="64">
        <f>N483*I483</f>
        <v>0</v>
      </c>
      <c r="P483" s="63"/>
      <c r="Q483" s="64">
        <f>P483*I483</f>
        <v>0</v>
      </c>
      <c r="R483" s="127">
        <f>H483-L483-N483-P483</f>
        <v>45</v>
      </c>
      <c r="S483" s="64">
        <f>R483*I483</f>
        <v>19890</v>
      </c>
    </row>
    <row r="484" spans="1:19" ht="28.5">
      <c r="A484" s="21"/>
      <c r="B484" s="22"/>
      <c r="C484" s="60"/>
      <c r="D484" s="62" t="s">
        <v>101</v>
      </c>
      <c r="E484" s="60"/>
      <c r="F484" s="95" t="s">
        <v>512</v>
      </c>
      <c r="G484" s="60"/>
      <c r="H484" s="60"/>
      <c r="I484" s="96"/>
      <c r="J484" s="60"/>
      <c r="K484" s="60"/>
      <c r="L484" s="63"/>
      <c r="M484" s="64"/>
      <c r="N484" s="63"/>
      <c r="O484" s="64"/>
      <c r="P484" s="63"/>
      <c r="Q484" s="64"/>
      <c r="R484" s="63"/>
      <c r="S484" s="64"/>
    </row>
    <row r="485" spans="1:19" ht="28.5">
      <c r="A485" s="21"/>
      <c r="B485" s="22"/>
      <c r="C485" s="60"/>
      <c r="D485" s="97" t="s">
        <v>103</v>
      </c>
      <c r="E485" s="60"/>
      <c r="F485" s="98" t="s">
        <v>513</v>
      </c>
      <c r="G485" s="60"/>
      <c r="H485" s="60"/>
      <c r="I485" s="96"/>
      <c r="J485" s="60"/>
      <c r="K485" s="60"/>
      <c r="L485" s="63"/>
      <c r="M485" s="64"/>
      <c r="N485" s="63"/>
      <c r="O485" s="64"/>
      <c r="P485" s="63"/>
      <c r="Q485" s="64"/>
      <c r="R485" s="63"/>
      <c r="S485" s="64"/>
    </row>
    <row r="486" spans="1:19" ht="28.5">
      <c r="A486" s="106"/>
      <c r="B486" s="107"/>
      <c r="C486" s="108"/>
      <c r="D486" s="62" t="s">
        <v>107</v>
      </c>
      <c r="E486" s="109"/>
      <c r="F486" s="110" t="s">
        <v>514</v>
      </c>
      <c r="G486" s="108"/>
      <c r="H486" s="111">
        <v>45</v>
      </c>
      <c r="I486" s="112"/>
      <c r="J486" s="108"/>
      <c r="K486" s="108"/>
      <c r="L486" s="63"/>
      <c r="M486" s="64"/>
      <c r="N486" s="63"/>
      <c r="O486" s="64"/>
      <c r="P486" s="63"/>
      <c r="Q486" s="64"/>
      <c r="R486" s="63"/>
      <c r="S486" s="64"/>
    </row>
    <row r="487" spans="1:19" ht="28.5">
      <c r="A487" s="21"/>
      <c r="B487" s="22"/>
      <c r="C487" s="120" t="s">
        <v>515</v>
      </c>
      <c r="D487" s="121" t="s">
        <v>96</v>
      </c>
      <c r="E487" s="122" t="s">
        <v>516</v>
      </c>
      <c r="F487" s="123" t="s">
        <v>517</v>
      </c>
      <c r="G487" s="121" t="s">
        <v>125</v>
      </c>
      <c r="H487" s="124">
        <v>90</v>
      </c>
      <c r="I487" s="125">
        <v>35.5</v>
      </c>
      <c r="J487" s="126">
        <f>ROUND(I487*H487,2)</f>
        <v>3195</v>
      </c>
      <c r="K487" s="123" t="s">
        <v>100</v>
      </c>
      <c r="L487" s="63"/>
      <c r="M487" s="64">
        <f>L487*I487</f>
        <v>0</v>
      </c>
      <c r="N487" s="63"/>
      <c r="O487" s="64">
        <f>N487*I487</f>
        <v>0</v>
      </c>
      <c r="P487" s="63"/>
      <c r="Q487" s="64">
        <f>P487*I487</f>
        <v>0</v>
      </c>
      <c r="R487" s="127">
        <f>H487-L487-N487-P487</f>
        <v>90</v>
      </c>
      <c r="S487" s="64">
        <f>R487*I487</f>
        <v>3195</v>
      </c>
    </row>
    <row r="488" spans="1:19" ht="28.5">
      <c r="A488" s="21"/>
      <c r="B488" s="22"/>
      <c r="C488" s="60"/>
      <c r="D488" s="62" t="s">
        <v>101</v>
      </c>
      <c r="E488" s="60"/>
      <c r="F488" s="95" t="s">
        <v>518</v>
      </c>
      <c r="G488" s="60"/>
      <c r="H488" s="60"/>
      <c r="I488" s="96"/>
      <c r="J488" s="60"/>
      <c r="K488" s="60"/>
      <c r="L488" s="63"/>
      <c r="M488" s="64"/>
      <c r="N488" s="63"/>
      <c r="O488" s="64"/>
      <c r="P488" s="63"/>
      <c r="Q488" s="64"/>
      <c r="R488" s="63"/>
      <c r="S488" s="64"/>
    </row>
    <row r="489" spans="1:19" ht="28.5">
      <c r="A489" s="21"/>
      <c r="B489" s="22"/>
      <c r="C489" s="60"/>
      <c r="D489" s="97" t="s">
        <v>103</v>
      </c>
      <c r="E489" s="60"/>
      <c r="F489" s="98" t="s">
        <v>519</v>
      </c>
      <c r="G489" s="60"/>
      <c r="H489" s="60"/>
      <c r="I489" s="96"/>
      <c r="J489" s="60"/>
      <c r="K489" s="60"/>
      <c r="L489" s="63"/>
      <c r="M489" s="64"/>
      <c r="N489" s="63"/>
      <c r="O489" s="64"/>
      <c r="P489" s="63"/>
      <c r="Q489" s="64"/>
      <c r="R489" s="63"/>
      <c r="S489" s="64"/>
    </row>
    <row r="490" spans="1:19" ht="28.5">
      <c r="A490" s="106"/>
      <c r="B490" s="107"/>
      <c r="C490" s="108"/>
      <c r="D490" s="62" t="s">
        <v>107</v>
      </c>
      <c r="E490" s="109"/>
      <c r="F490" s="110" t="s">
        <v>508</v>
      </c>
      <c r="G490" s="108"/>
      <c r="H490" s="111">
        <v>45</v>
      </c>
      <c r="I490" s="112"/>
      <c r="J490" s="108"/>
      <c r="K490" s="108"/>
      <c r="L490" s="63"/>
      <c r="M490" s="64"/>
      <c r="N490" s="63"/>
      <c r="O490" s="64"/>
      <c r="P490" s="63"/>
      <c r="Q490" s="64"/>
      <c r="R490" s="63"/>
      <c r="S490" s="64"/>
    </row>
    <row r="491" spans="1:19" ht="28.5">
      <c r="A491" s="106"/>
      <c r="B491" s="107"/>
      <c r="C491" s="108"/>
      <c r="D491" s="62" t="s">
        <v>107</v>
      </c>
      <c r="E491" s="109"/>
      <c r="F491" s="110" t="s">
        <v>514</v>
      </c>
      <c r="G491" s="108"/>
      <c r="H491" s="111">
        <v>45</v>
      </c>
      <c r="I491" s="112"/>
      <c r="J491" s="108"/>
      <c r="K491" s="108"/>
      <c r="L491" s="63"/>
      <c r="M491" s="64"/>
      <c r="N491" s="63"/>
      <c r="O491" s="64"/>
      <c r="P491" s="63"/>
      <c r="Q491" s="64"/>
      <c r="R491" s="63"/>
      <c r="S491" s="64"/>
    </row>
    <row r="492" spans="1:19" ht="28.5">
      <c r="A492" s="21"/>
      <c r="B492" s="22"/>
      <c r="C492" s="120" t="s">
        <v>520</v>
      </c>
      <c r="D492" s="121" t="s">
        <v>96</v>
      </c>
      <c r="E492" s="122" t="s">
        <v>521</v>
      </c>
      <c r="F492" s="123" t="s">
        <v>522</v>
      </c>
      <c r="G492" s="121" t="s">
        <v>190</v>
      </c>
      <c r="H492" s="124">
        <v>65</v>
      </c>
      <c r="I492" s="125">
        <v>405</v>
      </c>
      <c r="J492" s="126">
        <f>ROUND(I492*H492,2)</f>
        <v>26325</v>
      </c>
      <c r="K492" s="123" t="s">
        <v>100</v>
      </c>
      <c r="L492" s="63"/>
      <c r="M492" s="64">
        <f>L492*I492</f>
        <v>0</v>
      </c>
      <c r="N492" s="63"/>
      <c r="O492" s="64">
        <f>N492*I492</f>
        <v>0</v>
      </c>
      <c r="P492" s="63"/>
      <c r="Q492" s="64">
        <f>P492*I492</f>
        <v>0</v>
      </c>
      <c r="R492" s="127">
        <f>H492-L492-N492-P492</f>
        <v>65</v>
      </c>
      <c r="S492" s="64">
        <f>R492*I492</f>
        <v>26325</v>
      </c>
    </row>
    <row r="493" spans="1:19" ht="42.75">
      <c r="A493" s="21"/>
      <c r="B493" s="22"/>
      <c r="C493" s="60"/>
      <c r="D493" s="62" t="s">
        <v>101</v>
      </c>
      <c r="E493" s="60"/>
      <c r="F493" s="95" t="s">
        <v>523</v>
      </c>
      <c r="G493" s="60"/>
      <c r="H493" s="60"/>
      <c r="I493" s="96"/>
      <c r="J493" s="60"/>
      <c r="K493" s="60"/>
      <c r="L493" s="63"/>
      <c r="M493" s="64"/>
      <c r="N493" s="63"/>
      <c r="O493" s="64"/>
      <c r="P493" s="63"/>
      <c r="Q493" s="64"/>
      <c r="R493" s="63"/>
      <c r="S493" s="64"/>
    </row>
    <row r="494" spans="1:19" ht="28.5">
      <c r="A494" s="21"/>
      <c r="B494" s="22"/>
      <c r="C494" s="60"/>
      <c r="D494" s="97" t="s">
        <v>103</v>
      </c>
      <c r="E494" s="60"/>
      <c r="F494" s="98" t="s">
        <v>524</v>
      </c>
      <c r="G494" s="60"/>
      <c r="H494" s="60"/>
      <c r="I494" s="96"/>
      <c r="J494" s="60"/>
      <c r="K494" s="60"/>
      <c r="L494" s="63"/>
      <c r="M494" s="64"/>
      <c r="N494" s="63"/>
      <c r="O494" s="64"/>
      <c r="P494" s="63"/>
      <c r="Q494" s="64"/>
      <c r="R494" s="63"/>
      <c r="S494" s="64"/>
    </row>
    <row r="495" spans="1:19">
      <c r="A495" s="100"/>
      <c r="B495" s="101"/>
      <c r="C495" s="102"/>
      <c r="D495" s="62" t="s">
        <v>107</v>
      </c>
      <c r="E495" s="103"/>
      <c r="F495" s="104" t="s">
        <v>525</v>
      </c>
      <c r="G495" s="102"/>
      <c r="H495" s="103"/>
      <c r="I495" s="105"/>
      <c r="J495" s="102"/>
      <c r="K495" s="102"/>
      <c r="L495" s="63"/>
      <c r="M495" s="64"/>
      <c r="N495" s="63"/>
      <c r="O495" s="64"/>
      <c r="P495" s="63"/>
      <c r="Q495" s="64"/>
      <c r="R495" s="63"/>
      <c r="S495" s="64"/>
    </row>
    <row r="496" spans="1:19" ht="28.5">
      <c r="A496" s="106"/>
      <c r="B496" s="107"/>
      <c r="C496" s="108"/>
      <c r="D496" s="62" t="s">
        <v>107</v>
      </c>
      <c r="E496" s="109"/>
      <c r="F496" s="110" t="s">
        <v>526</v>
      </c>
      <c r="G496" s="108"/>
      <c r="H496" s="111">
        <v>65</v>
      </c>
      <c r="I496" s="112"/>
      <c r="J496" s="108"/>
      <c r="K496" s="108"/>
      <c r="L496" s="63"/>
      <c r="M496" s="64"/>
      <c r="N496" s="63"/>
      <c r="O496" s="64"/>
      <c r="P496" s="63"/>
      <c r="Q496" s="64"/>
      <c r="R496" s="63"/>
      <c r="S496" s="64"/>
    </row>
    <row r="497" spans="1:19" ht="28.5">
      <c r="A497" s="21"/>
      <c r="B497" s="22"/>
      <c r="C497" s="136" t="s">
        <v>527</v>
      </c>
      <c r="D497" s="137" t="s">
        <v>259</v>
      </c>
      <c r="E497" s="138" t="s">
        <v>528</v>
      </c>
      <c r="F497" s="139" t="s">
        <v>529</v>
      </c>
      <c r="G497" s="137" t="s">
        <v>190</v>
      </c>
      <c r="H497" s="140">
        <v>66.3</v>
      </c>
      <c r="I497" s="141">
        <v>177</v>
      </c>
      <c r="J497" s="142">
        <f>ROUND(I497*H497,2)</f>
        <v>11735.1</v>
      </c>
      <c r="K497" s="139" t="s">
        <v>100</v>
      </c>
      <c r="L497" s="128">
        <f>H497</f>
        <v>66.3</v>
      </c>
      <c r="M497" s="64">
        <f>L497*I497</f>
        <v>11735.1</v>
      </c>
      <c r="N497" s="63"/>
      <c r="O497" s="64">
        <f>N497*I497</f>
        <v>0</v>
      </c>
      <c r="P497" s="63"/>
      <c r="Q497" s="64">
        <f>P497*I497</f>
        <v>0</v>
      </c>
      <c r="R497" s="127">
        <f>H497-L497-N497-P497</f>
        <v>0</v>
      </c>
      <c r="S497" s="64">
        <f>R497*I497</f>
        <v>0</v>
      </c>
    </row>
    <row r="498" spans="1:19">
      <c r="A498" s="21"/>
      <c r="B498" s="22"/>
      <c r="C498" s="60"/>
      <c r="D498" s="62" t="s">
        <v>101</v>
      </c>
      <c r="E498" s="60"/>
      <c r="F498" s="95" t="s">
        <v>529</v>
      </c>
      <c r="G498" s="60"/>
      <c r="H498" s="60"/>
      <c r="I498" s="96"/>
      <c r="J498" s="60"/>
      <c r="K498" s="60"/>
      <c r="L498" s="63"/>
      <c r="M498" s="64"/>
      <c r="N498" s="63"/>
      <c r="O498" s="64"/>
      <c r="P498" s="63"/>
      <c r="Q498" s="64"/>
      <c r="R498" s="63"/>
      <c r="S498" s="64"/>
    </row>
    <row r="499" spans="1:19">
      <c r="A499" s="100"/>
      <c r="B499" s="101"/>
      <c r="C499" s="102"/>
      <c r="D499" s="62" t="s">
        <v>107</v>
      </c>
      <c r="E499" s="103"/>
      <c r="F499" s="104" t="s">
        <v>525</v>
      </c>
      <c r="G499" s="102"/>
      <c r="H499" s="103"/>
      <c r="I499" s="105"/>
      <c r="J499" s="102"/>
      <c r="K499" s="102"/>
      <c r="L499" s="63"/>
      <c r="M499" s="64"/>
      <c r="N499" s="63"/>
      <c r="O499" s="64"/>
      <c r="P499" s="63"/>
      <c r="Q499" s="64"/>
      <c r="R499" s="63"/>
      <c r="S499" s="64"/>
    </row>
    <row r="500" spans="1:19" ht="28.5">
      <c r="A500" s="106"/>
      <c r="B500" s="107"/>
      <c r="C500" s="108"/>
      <c r="D500" s="62" t="s">
        <v>107</v>
      </c>
      <c r="E500" s="109"/>
      <c r="F500" s="110" t="s">
        <v>526</v>
      </c>
      <c r="G500" s="108"/>
      <c r="H500" s="111">
        <v>65</v>
      </c>
      <c r="I500" s="112"/>
      <c r="J500" s="108"/>
      <c r="K500" s="108"/>
      <c r="L500" s="63"/>
      <c r="M500" s="64"/>
      <c r="N500" s="63"/>
      <c r="O500" s="64"/>
      <c r="P500" s="63"/>
      <c r="Q500" s="64"/>
      <c r="R500" s="63"/>
      <c r="S500" s="64"/>
    </row>
    <row r="501" spans="1:19">
      <c r="A501" s="106"/>
      <c r="B501" s="107"/>
      <c r="C501" s="108"/>
      <c r="D501" s="62" t="s">
        <v>107</v>
      </c>
      <c r="E501" s="108"/>
      <c r="F501" s="110" t="s">
        <v>530</v>
      </c>
      <c r="G501" s="108"/>
      <c r="H501" s="111">
        <v>66.3</v>
      </c>
      <c r="I501" s="112"/>
      <c r="J501" s="108"/>
      <c r="K501" s="108"/>
      <c r="L501" s="63"/>
      <c r="M501" s="64"/>
      <c r="N501" s="63"/>
      <c r="O501" s="64"/>
      <c r="P501" s="63"/>
      <c r="Q501" s="64"/>
      <c r="R501" s="63"/>
      <c r="S501" s="64"/>
    </row>
    <row r="502" spans="1:19" ht="28.5">
      <c r="A502" s="21"/>
      <c r="B502" s="22"/>
      <c r="C502" s="120" t="s">
        <v>531</v>
      </c>
      <c r="D502" s="121" t="s">
        <v>96</v>
      </c>
      <c r="E502" s="122" t="s">
        <v>532</v>
      </c>
      <c r="F502" s="123" t="s">
        <v>533</v>
      </c>
      <c r="G502" s="121" t="s">
        <v>190</v>
      </c>
      <c r="H502" s="124">
        <v>348</v>
      </c>
      <c r="I502" s="125">
        <v>322</v>
      </c>
      <c r="J502" s="126">
        <f>ROUND(I502*H502,2)</f>
        <v>112056</v>
      </c>
      <c r="K502" s="123" t="s">
        <v>100</v>
      </c>
      <c r="L502" s="128"/>
      <c r="M502" s="64">
        <f>L502*I502</f>
        <v>0</v>
      </c>
      <c r="N502" s="127">
        <f>H502</f>
        <v>348</v>
      </c>
      <c r="O502" s="64">
        <f>N502*I502</f>
        <v>112056</v>
      </c>
      <c r="P502" s="63"/>
      <c r="Q502" s="64">
        <f>P502*I502</f>
        <v>0</v>
      </c>
      <c r="R502" s="127">
        <f>H502-L502-N502-P502</f>
        <v>0</v>
      </c>
      <c r="S502" s="64">
        <f>R502*I502</f>
        <v>0</v>
      </c>
    </row>
    <row r="503" spans="1:19" ht="42.75">
      <c r="A503" s="21"/>
      <c r="B503" s="22"/>
      <c r="C503" s="60"/>
      <c r="D503" s="62" t="s">
        <v>101</v>
      </c>
      <c r="E503" s="60"/>
      <c r="F503" s="95" t="s">
        <v>534</v>
      </c>
      <c r="G503" s="60"/>
      <c r="H503" s="60"/>
      <c r="I503" s="96"/>
      <c r="J503" s="60"/>
      <c r="K503" s="60"/>
      <c r="L503" s="63"/>
      <c r="M503" s="64"/>
      <c r="N503" s="63"/>
      <c r="O503" s="64"/>
      <c r="P503" s="63"/>
      <c r="Q503" s="64"/>
      <c r="R503" s="63"/>
      <c r="S503" s="64"/>
    </row>
    <row r="504" spans="1:19" ht="28.5">
      <c r="A504" s="21"/>
      <c r="B504" s="22"/>
      <c r="C504" s="60"/>
      <c r="D504" s="97" t="s">
        <v>103</v>
      </c>
      <c r="E504" s="60"/>
      <c r="F504" s="98" t="s">
        <v>535</v>
      </c>
      <c r="G504" s="60"/>
      <c r="H504" s="60"/>
      <c r="I504" s="96"/>
      <c r="J504" s="60"/>
      <c r="K504" s="60"/>
      <c r="L504" s="63"/>
      <c r="M504" s="64"/>
      <c r="N504" s="63"/>
      <c r="O504" s="64"/>
      <c r="P504" s="63"/>
      <c r="Q504" s="64"/>
      <c r="R504" s="63"/>
      <c r="S504" s="64"/>
    </row>
    <row r="505" spans="1:19">
      <c r="A505" s="100"/>
      <c r="B505" s="101"/>
      <c r="C505" s="102"/>
      <c r="D505" s="62" t="s">
        <v>107</v>
      </c>
      <c r="E505" s="103"/>
      <c r="F505" s="104" t="s">
        <v>525</v>
      </c>
      <c r="G505" s="102"/>
      <c r="H505" s="103"/>
      <c r="I505" s="105"/>
      <c r="J505" s="102"/>
      <c r="K505" s="102"/>
      <c r="L505" s="63"/>
      <c r="M505" s="64"/>
      <c r="N505" s="63"/>
      <c r="O505" s="64"/>
      <c r="P505" s="63"/>
      <c r="Q505" s="64"/>
      <c r="R505" s="63"/>
      <c r="S505" s="64"/>
    </row>
    <row r="506" spans="1:19" ht="28.5">
      <c r="A506" s="106"/>
      <c r="B506" s="107"/>
      <c r="C506" s="108"/>
      <c r="D506" s="62" t="s">
        <v>107</v>
      </c>
      <c r="E506" s="109"/>
      <c r="F506" s="110" t="s">
        <v>536</v>
      </c>
      <c r="G506" s="108"/>
      <c r="H506" s="111">
        <v>163</v>
      </c>
      <c r="I506" s="112"/>
      <c r="J506" s="108"/>
      <c r="K506" s="108"/>
      <c r="L506" s="63"/>
      <c r="M506" s="64"/>
      <c r="N506" s="63"/>
      <c r="O506" s="64"/>
      <c r="P506" s="63"/>
      <c r="Q506" s="64"/>
      <c r="R506" s="63"/>
      <c r="S506" s="64"/>
    </row>
    <row r="507" spans="1:19">
      <c r="A507" s="106"/>
      <c r="B507" s="107"/>
      <c r="C507" s="108"/>
      <c r="D507" s="62" t="s">
        <v>107</v>
      </c>
      <c r="E507" s="109"/>
      <c r="F507" s="110" t="s">
        <v>537</v>
      </c>
      <c r="G507" s="108"/>
      <c r="H507" s="111">
        <v>162</v>
      </c>
      <c r="I507" s="112"/>
      <c r="J507" s="108"/>
      <c r="K507" s="108"/>
      <c r="L507" s="63"/>
      <c r="M507" s="64"/>
      <c r="N507" s="63"/>
      <c r="O507" s="64"/>
      <c r="P507" s="63"/>
      <c r="Q507" s="64"/>
      <c r="R507" s="63"/>
      <c r="S507" s="64"/>
    </row>
    <row r="508" spans="1:19">
      <c r="A508" s="106"/>
      <c r="B508" s="107"/>
      <c r="C508" s="108"/>
      <c r="D508" s="62" t="s">
        <v>107</v>
      </c>
      <c r="E508" s="109"/>
      <c r="F508" s="110" t="s">
        <v>538</v>
      </c>
      <c r="G508" s="108"/>
      <c r="H508" s="111">
        <v>8</v>
      </c>
      <c r="I508" s="112"/>
      <c r="J508" s="108"/>
      <c r="K508" s="108"/>
      <c r="L508" s="63"/>
      <c r="M508" s="64"/>
      <c r="N508" s="63"/>
      <c r="O508" s="64"/>
      <c r="P508" s="63"/>
      <c r="Q508" s="64"/>
      <c r="R508" s="63"/>
      <c r="S508" s="64"/>
    </row>
    <row r="509" spans="1:19" ht="28.5">
      <c r="A509" s="100"/>
      <c r="B509" s="101"/>
      <c r="C509" s="102"/>
      <c r="D509" s="62" t="s">
        <v>107</v>
      </c>
      <c r="E509" s="103"/>
      <c r="F509" s="104" t="s">
        <v>539</v>
      </c>
      <c r="G509" s="102"/>
      <c r="H509" s="103"/>
      <c r="I509" s="105"/>
      <c r="J509" s="102"/>
      <c r="K509" s="102"/>
      <c r="L509" s="63"/>
      <c r="M509" s="64"/>
      <c r="N509" s="63"/>
      <c r="O509" s="64"/>
      <c r="P509" s="63"/>
      <c r="Q509" s="64"/>
      <c r="R509" s="63"/>
      <c r="S509" s="64"/>
    </row>
    <row r="510" spans="1:19">
      <c r="A510" s="106"/>
      <c r="B510" s="107"/>
      <c r="C510" s="108"/>
      <c r="D510" s="62" t="s">
        <v>107</v>
      </c>
      <c r="E510" s="109"/>
      <c r="F510" s="110" t="s">
        <v>194</v>
      </c>
      <c r="G510" s="108"/>
      <c r="H510" s="111">
        <v>15</v>
      </c>
      <c r="I510" s="112"/>
      <c r="J510" s="108"/>
      <c r="K510" s="108"/>
      <c r="L510" s="63"/>
      <c r="M510" s="64"/>
      <c r="N510" s="63"/>
      <c r="O510" s="64"/>
      <c r="P510" s="63"/>
      <c r="Q510" s="64"/>
      <c r="R510" s="63"/>
      <c r="S510" s="64"/>
    </row>
    <row r="511" spans="1:19" ht="28.5">
      <c r="A511" s="21"/>
      <c r="B511" s="22"/>
      <c r="C511" s="136" t="s">
        <v>540</v>
      </c>
      <c r="D511" s="137" t="s">
        <v>259</v>
      </c>
      <c r="E511" s="138" t="s">
        <v>541</v>
      </c>
      <c r="F511" s="139" t="s">
        <v>542</v>
      </c>
      <c r="G511" s="137" t="s">
        <v>190</v>
      </c>
      <c r="H511" s="140">
        <v>166.26</v>
      </c>
      <c r="I511" s="141">
        <v>231</v>
      </c>
      <c r="J511" s="142">
        <f>ROUND(I511*H511,2)</f>
        <v>38406.06</v>
      </c>
      <c r="K511" s="139" t="s">
        <v>100</v>
      </c>
      <c r="L511" s="128">
        <f>H511</f>
        <v>166.26</v>
      </c>
      <c r="M511" s="64">
        <f>L511*I511</f>
        <v>38406.06</v>
      </c>
      <c r="N511" s="63"/>
      <c r="O511" s="64">
        <f>N511*I511</f>
        <v>0</v>
      </c>
      <c r="P511" s="63"/>
      <c r="Q511" s="64">
        <f>P511*I511</f>
        <v>0</v>
      </c>
      <c r="R511" s="127">
        <f>H511-L511-N511-P511</f>
        <v>0</v>
      </c>
      <c r="S511" s="64">
        <f>R511*I511</f>
        <v>0</v>
      </c>
    </row>
    <row r="512" spans="1:19">
      <c r="A512" s="21"/>
      <c r="B512" s="22"/>
      <c r="C512" s="60"/>
      <c r="D512" s="62" t="s">
        <v>101</v>
      </c>
      <c r="E512" s="60"/>
      <c r="F512" s="95" t="s">
        <v>542</v>
      </c>
      <c r="G512" s="60"/>
      <c r="H512" s="60"/>
      <c r="I512" s="96"/>
      <c r="J512" s="60"/>
      <c r="K512" s="60"/>
      <c r="L512" s="63"/>
      <c r="M512" s="64"/>
      <c r="N512" s="63"/>
      <c r="O512" s="64"/>
      <c r="P512" s="63"/>
      <c r="Q512" s="64"/>
      <c r="R512" s="63"/>
      <c r="S512" s="64"/>
    </row>
    <row r="513" spans="1:19" ht="28.5">
      <c r="A513" s="21"/>
      <c r="B513" s="22"/>
      <c r="C513" s="60"/>
      <c r="D513" s="62" t="s">
        <v>105</v>
      </c>
      <c r="E513" s="60"/>
      <c r="F513" s="99" t="s">
        <v>543</v>
      </c>
      <c r="G513" s="60"/>
      <c r="H513" s="60"/>
      <c r="I513" s="96"/>
      <c r="J513" s="60"/>
      <c r="K513" s="60"/>
      <c r="L513" s="63"/>
      <c r="M513" s="64"/>
      <c r="N513" s="63"/>
      <c r="O513" s="64"/>
      <c r="P513" s="63"/>
      <c r="Q513" s="64"/>
      <c r="R513" s="63"/>
      <c r="S513" s="64"/>
    </row>
    <row r="514" spans="1:19">
      <c r="A514" s="100"/>
      <c r="B514" s="101"/>
      <c r="C514" s="102"/>
      <c r="D514" s="62" t="s">
        <v>107</v>
      </c>
      <c r="E514" s="103"/>
      <c r="F514" s="104" t="s">
        <v>525</v>
      </c>
      <c r="G514" s="102"/>
      <c r="H514" s="103"/>
      <c r="I514" s="105"/>
      <c r="J514" s="102"/>
      <c r="K514" s="102"/>
      <c r="L514" s="63"/>
      <c r="M514" s="64"/>
      <c r="N514" s="63"/>
      <c r="O514" s="64"/>
      <c r="P514" s="63"/>
      <c r="Q514" s="64"/>
      <c r="R514" s="63"/>
      <c r="S514" s="64"/>
    </row>
    <row r="515" spans="1:19" ht="28.5">
      <c r="A515" s="106"/>
      <c r="B515" s="107"/>
      <c r="C515" s="108"/>
      <c r="D515" s="62" t="s">
        <v>107</v>
      </c>
      <c r="E515" s="109"/>
      <c r="F515" s="110" t="s">
        <v>536</v>
      </c>
      <c r="G515" s="108"/>
      <c r="H515" s="111">
        <v>163</v>
      </c>
      <c r="I515" s="112"/>
      <c r="J515" s="108"/>
      <c r="K515" s="108"/>
      <c r="L515" s="63"/>
      <c r="M515" s="64"/>
      <c r="N515" s="63"/>
      <c r="O515" s="64"/>
      <c r="P515" s="63"/>
      <c r="Q515" s="64"/>
      <c r="R515" s="63"/>
      <c r="S515" s="64"/>
    </row>
    <row r="516" spans="1:19">
      <c r="A516" s="106"/>
      <c r="B516" s="107"/>
      <c r="C516" s="108"/>
      <c r="D516" s="62" t="s">
        <v>107</v>
      </c>
      <c r="E516" s="108"/>
      <c r="F516" s="110" t="s">
        <v>544</v>
      </c>
      <c r="G516" s="108"/>
      <c r="H516" s="111">
        <v>166.26</v>
      </c>
      <c r="I516" s="112"/>
      <c r="J516" s="108"/>
      <c r="K516" s="108"/>
      <c r="L516" s="63"/>
      <c r="M516" s="64"/>
      <c r="N516" s="63"/>
      <c r="O516" s="64"/>
      <c r="P516" s="63"/>
      <c r="Q516" s="64"/>
      <c r="R516" s="63"/>
      <c r="S516" s="64"/>
    </row>
    <row r="517" spans="1:19" ht="28.5">
      <c r="A517" s="21"/>
      <c r="B517" s="22"/>
      <c r="C517" s="136" t="s">
        <v>545</v>
      </c>
      <c r="D517" s="137" t="s">
        <v>259</v>
      </c>
      <c r="E517" s="138" t="s">
        <v>546</v>
      </c>
      <c r="F517" s="139" t="s">
        <v>547</v>
      </c>
      <c r="G517" s="137" t="s">
        <v>190</v>
      </c>
      <c r="H517" s="140">
        <v>15.3</v>
      </c>
      <c r="I517" s="141">
        <v>227</v>
      </c>
      <c r="J517" s="142">
        <f>ROUND(I517*H517,2)</f>
        <v>3473.1</v>
      </c>
      <c r="K517" s="139"/>
      <c r="L517" s="128">
        <f>H517</f>
        <v>15.3</v>
      </c>
      <c r="M517" s="64">
        <f>L517*I517</f>
        <v>3473.1000000000004</v>
      </c>
      <c r="N517" s="63"/>
      <c r="O517" s="64">
        <f>N517*I517</f>
        <v>0</v>
      </c>
      <c r="P517" s="63"/>
      <c r="Q517" s="64">
        <f>P517*I517</f>
        <v>0</v>
      </c>
      <c r="R517" s="127">
        <f>H517-L517-N517-P517</f>
        <v>0</v>
      </c>
      <c r="S517" s="64">
        <f>R517*I517</f>
        <v>0</v>
      </c>
    </row>
    <row r="518" spans="1:19">
      <c r="A518" s="21"/>
      <c r="B518" s="22"/>
      <c r="C518" s="60"/>
      <c r="D518" s="62" t="s">
        <v>101</v>
      </c>
      <c r="E518" s="60"/>
      <c r="F518" s="95" t="s">
        <v>547</v>
      </c>
      <c r="G518" s="60"/>
      <c r="H518" s="60"/>
      <c r="I518" s="96"/>
      <c r="J518" s="60"/>
      <c r="K518" s="60"/>
      <c r="L518" s="63"/>
      <c r="M518" s="64"/>
      <c r="N518" s="63"/>
      <c r="O518" s="64"/>
      <c r="P518" s="63"/>
      <c r="Q518" s="64"/>
      <c r="R518" s="63"/>
      <c r="S518" s="64"/>
    </row>
    <row r="519" spans="1:19">
      <c r="A519" s="100"/>
      <c r="B519" s="101"/>
      <c r="C519" s="102"/>
      <c r="D519" s="62" t="s">
        <v>107</v>
      </c>
      <c r="E519" s="103"/>
      <c r="F519" s="104" t="s">
        <v>525</v>
      </c>
      <c r="G519" s="102"/>
      <c r="H519" s="103"/>
      <c r="I519" s="105"/>
      <c r="J519" s="102"/>
      <c r="K519" s="102"/>
      <c r="L519" s="63"/>
      <c r="M519" s="64"/>
      <c r="N519" s="63"/>
      <c r="O519" s="64"/>
      <c r="P519" s="63"/>
      <c r="Q519" s="64"/>
      <c r="R519" s="63"/>
      <c r="S519" s="64"/>
    </row>
    <row r="520" spans="1:19" ht="28.5">
      <c r="A520" s="100"/>
      <c r="B520" s="101"/>
      <c r="C520" s="102"/>
      <c r="D520" s="62" t="s">
        <v>107</v>
      </c>
      <c r="E520" s="103"/>
      <c r="F520" s="104" t="s">
        <v>539</v>
      </c>
      <c r="G520" s="102"/>
      <c r="H520" s="103"/>
      <c r="I520" s="105"/>
      <c r="J520" s="102"/>
      <c r="K520" s="102"/>
      <c r="L520" s="63"/>
      <c r="M520" s="64"/>
      <c r="N520" s="63"/>
      <c r="O520" s="64"/>
      <c r="P520" s="63"/>
      <c r="Q520" s="64"/>
      <c r="R520" s="63"/>
      <c r="S520" s="64"/>
    </row>
    <row r="521" spans="1:19">
      <c r="A521" s="106"/>
      <c r="B521" s="107"/>
      <c r="C521" s="108"/>
      <c r="D521" s="62" t="s">
        <v>107</v>
      </c>
      <c r="E521" s="109"/>
      <c r="F521" s="110" t="s">
        <v>194</v>
      </c>
      <c r="G521" s="108"/>
      <c r="H521" s="111">
        <v>15</v>
      </c>
      <c r="I521" s="112"/>
      <c r="J521" s="108"/>
      <c r="K521" s="108"/>
      <c r="L521" s="63"/>
      <c r="M521" s="64"/>
      <c r="N521" s="63"/>
      <c r="O521" s="64"/>
      <c r="P521" s="63"/>
      <c r="Q521" s="64"/>
      <c r="R521" s="63"/>
      <c r="S521" s="64"/>
    </row>
    <row r="522" spans="1:19">
      <c r="A522" s="106"/>
      <c r="B522" s="107"/>
      <c r="C522" s="108"/>
      <c r="D522" s="62" t="s">
        <v>107</v>
      </c>
      <c r="E522" s="108"/>
      <c r="F522" s="110" t="s">
        <v>548</v>
      </c>
      <c r="G522" s="108"/>
      <c r="H522" s="111">
        <v>15.3</v>
      </c>
      <c r="I522" s="112"/>
      <c r="J522" s="108"/>
      <c r="K522" s="108"/>
      <c r="L522" s="63"/>
      <c r="M522" s="64"/>
      <c r="N522" s="63"/>
      <c r="O522" s="64"/>
      <c r="P522" s="63"/>
      <c r="Q522" s="64"/>
      <c r="R522" s="63"/>
      <c r="S522" s="64"/>
    </row>
    <row r="523" spans="1:19" ht="28.5">
      <c r="A523" s="21"/>
      <c r="B523" s="22"/>
      <c r="C523" s="136" t="s">
        <v>136</v>
      </c>
      <c r="D523" s="137" t="s">
        <v>259</v>
      </c>
      <c r="E523" s="138" t="s">
        <v>549</v>
      </c>
      <c r="F523" s="139" t="s">
        <v>550</v>
      </c>
      <c r="G523" s="137" t="s">
        <v>190</v>
      </c>
      <c r="H523" s="140">
        <v>165.24</v>
      </c>
      <c r="I523" s="141">
        <v>260</v>
      </c>
      <c r="J523" s="142">
        <f>ROUND(I523*H523,2)</f>
        <v>42962.400000000001</v>
      </c>
      <c r="K523" s="139"/>
      <c r="L523" s="128">
        <f>H523</f>
        <v>165.24</v>
      </c>
      <c r="M523" s="64">
        <f>L523*I523</f>
        <v>42962.400000000001</v>
      </c>
      <c r="N523" s="63"/>
      <c r="O523" s="64">
        <f>N523*I523</f>
        <v>0</v>
      </c>
      <c r="P523" s="63"/>
      <c r="Q523" s="64">
        <f>P523*I523</f>
        <v>0</v>
      </c>
      <c r="R523" s="127">
        <f>H523-L523-N523-P523</f>
        <v>0</v>
      </c>
      <c r="S523" s="64">
        <f>R523*I523</f>
        <v>0</v>
      </c>
    </row>
    <row r="524" spans="1:19">
      <c r="A524" s="21"/>
      <c r="B524" s="22"/>
      <c r="C524" s="60"/>
      <c r="D524" s="62" t="s">
        <v>101</v>
      </c>
      <c r="E524" s="60"/>
      <c r="F524" s="95" t="s">
        <v>550</v>
      </c>
      <c r="G524" s="60"/>
      <c r="H524" s="60"/>
      <c r="I524" s="96"/>
      <c r="J524" s="60"/>
      <c r="K524" s="60"/>
      <c r="L524" s="63"/>
      <c r="M524" s="64"/>
      <c r="N524" s="63"/>
      <c r="O524" s="64"/>
      <c r="P524" s="63"/>
      <c r="Q524" s="64"/>
      <c r="R524" s="63"/>
      <c r="S524" s="64"/>
    </row>
    <row r="525" spans="1:19" ht="28.5">
      <c r="A525" s="21"/>
      <c r="B525" s="22"/>
      <c r="C525" s="60"/>
      <c r="D525" s="62" t="s">
        <v>105</v>
      </c>
      <c r="E525" s="60"/>
      <c r="F525" s="99" t="s">
        <v>551</v>
      </c>
      <c r="G525" s="60"/>
      <c r="H525" s="60"/>
      <c r="I525" s="96"/>
      <c r="J525" s="60"/>
      <c r="K525" s="60"/>
      <c r="L525" s="63"/>
      <c r="M525" s="64"/>
      <c r="N525" s="63"/>
      <c r="O525" s="64"/>
      <c r="P525" s="63"/>
      <c r="Q525" s="64"/>
      <c r="R525" s="63"/>
      <c r="S525" s="64"/>
    </row>
    <row r="526" spans="1:19">
      <c r="A526" s="100"/>
      <c r="B526" s="101"/>
      <c r="C526" s="102"/>
      <c r="D526" s="62" t="s">
        <v>107</v>
      </c>
      <c r="E526" s="103"/>
      <c r="F526" s="104" t="s">
        <v>525</v>
      </c>
      <c r="G526" s="102"/>
      <c r="H526" s="103"/>
      <c r="I526" s="105"/>
      <c r="J526" s="102"/>
      <c r="K526" s="102"/>
      <c r="L526" s="63"/>
      <c r="M526" s="64"/>
      <c r="N526" s="63"/>
      <c r="O526" s="64"/>
      <c r="P526" s="63"/>
      <c r="Q526" s="64"/>
      <c r="R526" s="63"/>
      <c r="S526" s="64"/>
    </row>
    <row r="527" spans="1:19">
      <c r="A527" s="106"/>
      <c r="B527" s="107"/>
      <c r="C527" s="108"/>
      <c r="D527" s="62" t="s">
        <v>107</v>
      </c>
      <c r="E527" s="109"/>
      <c r="F527" s="110" t="s">
        <v>537</v>
      </c>
      <c r="G527" s="108"/>
      <c r="H527" s="111">
        <v>162</v>
      </c>
      <c r="I527" s="112"/>
      <c r="J527" s="108"/>
      <c r="K527" s="108"/>
      <c r="L527" s="63"/>
      <c r="M527" s="64"/>
      <c r="N527" s="63"/>
      <c r="O527" s="64"/>
      <c r="P527" s="63"/>
      <c r="Q527" s="64"/>
      <c r="R527" s="63"/>
      <c r="S527" s="64"/>
    </row>
    <row r="528" spans="1:19">
      <c r="A528" s="106"/>
      <c r="B528" s="107"/>
      <c r="C528" s="108"/>
      <c r="D528" s="62" t="s">
        <v>107</v>
      </c>
      <c r="E528" s="108"/>
      <c r="F528" s="110" t="s">
        <v>552</v>
      </c>
      <c r="G528" s="108"/>
      <c r="H528" s="111">
        <v>165.24</v>
      </c>
      <c r="I528" s="112"/>
      <c r="J528" s="108"/>
      <c r="K528" s="108"/>
      <c r="L528" s="63"/>
      <c r="M528" s="64"/>
      <c r="N528" s="63"/>
      <c r="O528" s="64"/>
      <c r="P528" s="63"/>
      <c r="Q528" s="64"/>
      <c r="R528" s="63"/>
      <c r="S528" s="64"/>
    </row>
    <row r="529" spans="1:19" ht="28.5">
      <c r="A529" s="21"/>
      <c r="B529" s="22"/>
      <c r="C529" s="136" t="s">
        <v>553</v>
      </c>
      <c r="D529" s="137" t="s">
        <v>259</v>
      </c>
      <c r="E529" s="138" t="s">
        <v>554</v>
      </c>
      <c r="F529" s="139" t="s">
        <v>555</v>
      </c>
      <c r="G529" s="137" t="s">
        <v>190</v>
      </c>
      <c r="H529" s="140">
        <v>8.16</v>
      </c>
      <c r="I529" s="141">
        <v>517</v>
      </c>
      <c r="J529" s="142">
        <f>ROUND(I529*H529,2)</f>
        <v>4218.72</v>
      </c>
      <c r="K529" s="139" t="s">
        <v>100</v>
      </c>
      <c r="L529" s="128">
        <f>H529</f>
        <v>8.16</v>
      </c>
      <c r="M529" s="64">
        <f>L529*I529</f>
        <v>4218.72</v>
      </c>
      <c r="N529" s="63"/>
      <c r="O529" s="64">
        <f>N529*I529</f>
        <v>0</v>
      </c>
      <c r="P529" s="63"/>
      <c r="Q529" s="64">
        <f>P529*I529</f>
        <v>0</v>
      </c>
      <c r="R529" s="127">
        <f>H529-L529-N529-P529</f>
        <v>0</v>
      </c>
      <c r="S529" s="64">
        <f>R529*I529</f>
        <v>0</v>
      </c>
    </row>
    <row r="530" spans="1:19">
      <c r="A530" s="21"/>
      <c r="B530" s="22"/>
      <c r="C530" s="60"/>
      <c r="D530" s="62" t="s">
        <v>101</v>
      </c>
      <c r="E530" s="60"/>
      <c r="F530" s="95" t="s">
        <v>555</v>
      </c>
      <c r="G530" s="60"/>
      <c r="H530" s="60"/>
      <c r="I530" s="96"/>
      <c r="J530" s="60"/>
      <c r="K530" s="60"/>
      <c r="L530" s="63"/>
      <c r="M530" s="64"/>
      <c r="N530" s="63"/>
      <c r="O530" s="64"/>
      <c r="P530" s="63"/>
      <c r="Q530" s="64"/>
      <c r="R530" s="63"/>
      <c r="S530" s="64"/>
    </row>
    <row r="531" spans="1:19">
      <c r="A531" s="100"/>
      <c r="B531" s="101"/>
      <c r="C531" s="102"/>
      <c r="D531" s="62" t="s">
        <v>107</v>
      </c>
      <c r="E531" s="103"/>
      <c r="F531" s="104" t="s">
        <v>525</v>
      </c>
      <c r="G531" s="102"/>
      <c r="H531" s="103"/>
      <c r="I531" s="105"/>
      <c r="J531" s="102"/>
      <c r="K531" s="102"/>
      <c r="L531" s="63"/>
      <c r="M531" s="64"/>
      <c r="N531" s="63"/>
      <c r="O531" s="64"/>
      <c r="P531" s="63"/>
      <c r="Q531" s="64"/>
      <c r="R531" s="63"/>
      <c r="S531" s="64"/>
    </row>
    <row r="532" spans="1:19">
      <c r="A532" s="106"/>
      <c r="B532" s="107"/>
      <c r="C532" s="108"/>
      <c r="D532" s="62" t="s">
        <v>107</v>
      </c>
      <c r="E532" s="109"/>
      <c r="F532" s="110" t="s">
        <v>538</v>
      </c>
      <c r="G532" s="108"/>
      <c r="H532" s="111">
        <v>8</v>
      </c>
      <c r="I532" s="112"/>
      <c r="J532" s="108"/>
      <c r="K532" s="108"/>
      <c r="L532" s="63"/>
      <c r="M532" s="64"/>
      <c r="N532" s="63"/>
      <c r="O532" s="64"/>
      <c r="P532" s="63"/>
      <c r="Q532" s="64"/>
      <c r="R532" s="63"/>
      <c r="S532" s="64"/>
    </row>
    <row r="533" spans="1:19">
      <c r="A533" s="106"/>
      <c r="B533" s="107"/>
      <c r="C533" s="108"/>
      <c r="D533" s="62" t="s">
        <v>107</v>
      </c>
      <c r="E533" s="108"/>
      <c r="F533" s="110" t="s">
        <v>556</v>
      </c>
      <c r="G533" s="108"/>
      <c r="H533" s="111">
        <v>8.16</v>
      </c>
      <c r="I533" s="112"/>
      <c r="J533" s="108"/>
      <c r="K533" s="108"/>
      <c r="L533" s="63"/>
      <c r="M533" s="64"/>
      <c r="N533" s="63"/>
      <c r="O533" s="64"/>
      <c r="P533" s="63"/>
      <c r="Q533" s="64"/>
      <c r="R533" s="63"/>
      <c r="S533" s="64"/>
    </row>
    <row r="534" spans="1:19" ht="28.5">
      <c r="A534" s="21"/>
      <c r="B534" s="22"/>
      <c r="C534" s="120" t="s">
        <v>557</v>
      </c>
      <c r="D534" s="121" t="s">
        <v>96</v>
      </c>
      <c r="E534" s="122" t="s">
        <v>558</v>
      </c>
      <c r="F534" s="123" t="s">
        <v>559</v>
      </c>
      <c r="G534" s="121" t="s">
        <v>190</v>
      </c>
      <c r="H534" s="124">
        <v>11</v>
      </c>
      <c r="I534" s="125">
        <v>611</v>
      </c>
      <c r="J534" s="126">
        <f>ROUND(I534*H534,2)</f>
        <v>6721</v>
      </c>
      <c r="K534" s="123" t="s">
        <v>100</v>
      </c>
      <c r="L534" s="63"/>
      <c r="M534" s="64">
        <f>L534*I534</f>
        <v>0</v>
      </c>
      <c r="N534" s="127">
        <f>H534</f>
        <v>11</v>
      </c>
      <c r="O534" s="64">
        <f>N534*I534</f>
        <v>6721</v>
      </c>
      <c r="P534" s="63"/>
      <c r="Q534" s="64">
        <f>P534*I534</f>
        <v>0</v>
      </c>
      <c r="R534" s="127">
        <f>H534-L534-N534-P534</f>
        <v>0</v>
      </c>
      <c r="S534" s="64">
        <f>R534*I534</f>
        <v>0</v>
      </c>
    </row>
    <row r="535" spans="1:19" ht="42.75">
      <c r="A535" s="21"/>
      <c r="B535" s="22"/>
      <c r="C535" s="60"/>
      <c r="D535" s="62" t="s">
        <v>101</v>
      </c>
      <c r="E535" s="60"/>
      <c r="F535" s="95" t="s">
        <v>560</v>
      </c>
      <c r="G535" s="60"/>
      <c r="H535" s="60"/>
      <c r="I535" s="96"/>
      <c r="J535" s="60"/>
      <c r="K535" s="60"/>
      <c r="L535" s="63"/>
      <c r="M535" s="64"/>
      <c r="N535" s="63"/>
      <c r="O535" s="64"/>
      <c r="P535" s="63"/>
      <c r="Q535" s="64"/>
      <c r="R535" s="63"/>
      <c r="S535" s="64"/>
    </row>
    <row r="536" spans="1:19" ht="28.5">
      <c r="A536" s="21"/>
      <c r="B536" s="22"/>
      <c r="C536" s="60"/>
      <c r="D536" s="97" t="s">
        <v>103</v>
      </c>
      <c r="E536" s="60"/>
      <c r="F536" s="98" t="s">
        <v>561</v>
      </c>
      <c r="G536" s="60"/>
      <c r="H536" s="60"/>
      <c r="I536" s="96"/>
      <c r="J536" s="60"/>
      <c r="K536" s="60"/>
      <c r="L536" s="63"/>
      <c r="M536" s="64"/>
      <c r="N536" s="63"/>
      <c r="O536" s="64"/>
      <c r="P536" s="63"/>
      <c r="Q536" s="64"/>
      <c r="R536" s="63"/>
      <c r="S536" s="64"/>
    </row>
    <row r="537" spans="1:19">
      <c r="A537" s="100"/>
      <c r="B537" s="101"/>
      <c r="C537" s="102"/>
      <c r="D537" s="62" t="s">
        <v>107</v>
      </c>
      <c r="E537" s="103"/>
      <c r="F537" s="104" t="s">
        <v>525</v>
      </c>
      <c r="G537" s="102"/>
      <c r="H537" s="103"/>
      <c r="I537" s="105"/>
      <c r="J537" s="102"/>
      <c r="K537" s="102"/>
      <c r="L537" s="63"/>
      <c r="M537" s="64"/>
      <c r="N537" s="63"/>
      <c r="O537" s="64"/>
      <c r="P537" s="63"/>
      <c r="Q537" s="64"/>
      <c r="R537" s="63"/>
      <c r="S537" s="64"/>
    </row>
    <row r="538" spans="1:19">
      <c r="A538" s="106"/>
      <c r="B538" s="107"/>
      <c r="C538" s="108"/>
      <c r="D538" s="62" t="s">
        <v>107</v>
      </c>
      <c r="E538" s="109"/>
      <c r="F538" s="110" t="s">
        <v>562</v>
      </c>
      <c r="G538" s="108"/>
      <c r="H538" s="111">
        <v>11</v>
      </c>
      <c r="I538" s="112"/>
      <c r="J538" s="108"/>
      <c r="K538" s="108"/>
      <c r="L538" s="63"/>
      <c r="M538" s="64"/>
      <c r="N538" s="63"/>
      <c r="O538" s="64"/>
      <c r="P538" s="63"/>
      <c r="Q538" s="64"/>
      <c r="R538" s="63"/>
      <c r="S538" s="64"/>
    </row>
    <row r="539" spans="1:19" ht="28.5">
      <c r="A539" s="21"/>
      <c r="B539" s="22"/>
      <c r="C539" s="136" t="s">
        <v>563</v>
      </c>
      <c r="D539" s="137" t="s">
        <v>259</v>
      </c>
      <c r="E539" s="138" t="s">
        <v>564</v>
      </c>
      <c r="F539" s="139" t="s">
        <v>565</v>
      </c>
      <c r="G539" s="137" t="s">
        <v>190</v>
      </c>
      <c r="H539" s="140">
        <v>11.22</v>
      </c>
      <c r="I539" s="141">
        <v>892</v>
      </c>
      <c r="J539" s="142">
        <f>ROUND(I539*H539,2)</f>
        <v>10008.24</v>
      </c>
      <c r="K539" s="139" t="s">
        <v>100</v>
      </c>
      <c r="L539" s="128">
        <f>H539</f>
        <v>11.22</v>
      </c>
      <c r="M539" s="64">
        <f>L539*I539</f>
        <v>10008.24</v>
      </c>
      <c r="N539" s="63"/>
      <c r="O539" s="64">
        <f>N539*I539</f>
        <v>0</v>
      </c>
      <c r="P539" s="63"/>
      <c r="Q539" s="64">
        <f>P539*I539</f>
        <v>0</v>
      </c>
      <c r="R539" s="127">
        <f>H539-L539-N539-P539</f>
        <v>0</v>
      </c>
      <c r="S539" s="64">
        <f>R539*I539</f>
        <v>0</v>
      </c>
    </row>
    <row r="540" spans="1:19" ht="28.5">
      <c r="A540" s="21"/>
      <c r="B540" s="22"/>
      <c r="C540" s="60"/>
      <c r="D540" s="62" t="s">
        <v>101</v>
      </c>
      <c r="E540" s="60"/>
      <c r="F540" s="95" t="s">
        <v>565</v>
      </c>
      <c r="G540" s="60"/>
      <c r="H540" s="60"/>
      <c r="I540" s="96"/>
      <c r="J540" s="60"/>
      <c r="K540" s="60"/>
      <c r="L540" s="63"/>
      <c r="M540" s="64"/>
      <c r="N540" s="63"/>
      <c r="O540" s="64"/>
      <c r="P540" s="63"/>
      <c r="Q540" s="64"/>
      <c r="R540" s="63"/>
      <c r="S540" s="64"/>
    </row>
    <row r="541" spans="1:19">
      <c r="A541" s="100"/>
      <c r="B541" s="101"/>
      <c r="C541" s="102"/>
      <c r="D541" s="62" t="s">
        <v>107</v>
      </c>
      <c r="E541" s="103"/>
      <c r="F541" s="104" t="s">
        <v>525</v>
      </c>
      <c r="G541" s="102"/>
      <c r="H541" s="103"/>
      <c r="I541" s="105"/>
      <c r="J541" s="102"/>
      <c r="K541" s="102"/>
      <c r="L541" s="63"/>
      <c r="M541" s="64"/>
      <c r="N541" s="63"/>
      <c r="O541" s="64"/>
      <c r="P541" s="63"/>
      <c r="Q541" s="64"/>
      <c r="R541" s="63"/>
      <c r="S541" s="64"/>
    </row>
    <row r="542" spans="1:19">
      <c r="A542" s="106"/>
      <c r="B542" s="107"/>
      <c r="C542" s="108"/>
      <c r="D542" s="62" t="s">
        <v>107</v>
      </c>
      <c r="E542" s="109"/>
      <c r="F542" s="110" t="s">
        <v>562</v>
      </c>
      <c r="G542" s="108"/>
      <c r="H542" s="111">
        <v>11</v>
      </c>
      <c r="I542" s="112"/>
      <c r="J542" s="108"/>
      <c r="K542" s="108"/>
      <c r="L542" s="63"/>
      <c r="M542" s="64"/>
      <c r="N542" s="63"/>
      <c r="O542" s="64"/>
      <c r="P542" s="63"/>
      <c r="Q542" s="64"/>
      <c r="R542" s="63"/>
      <c r="S542" s="64"/>
    </row>
    <row r="543" spans="1:19">
      <c r="A543" s="106"/>
      <c r="B543" s="107"/>
      <c r="C543" s="108"/>
      <c r="D543" s="62" t="s">
        <v>107</v>
      </c>
      <c r="E543" s="108"/>
      <c r="F543" s="110" t="s">
        <v>566</v>
      </c>
      <c r="G543" s="108"/>
      <c r="H543" s="111">
        <v>11.22</v>
      </c>
      <c r="I543" s="112"/>
      <c r="J543" s="108"/>
      <c r="K543" s="108"/>
      <c r="L543" s="63"/>
      <c r="M543" s="64"/>
      <c r="N543" s="63"/>
      <c r="O543" s="64"/>
      <c r="P543" s="63"/>
      <c r="Q543" s="64"/>
      <c r="R543" s="63"/>
      <c r="S543" s="64"/>
    </row>
    <row r="544" spans="1:19" ht="28.5">
      <c r="A544" s="21"/>
      <c r="B544" s="22"/>
      <c r="C544" s="120" t="s">
        <v>567</v>
      </c>
      <c r="D544" s="121" t="s">
        <v>96</v>
      </c>
      <c r="E544" s="122" t="s">
        <v>568</v>
      </c>
      <c r="F544" s="123" t="s">
        <v>569</v>
      </c>
      <c r="G544" s="121" t="s">
        <v>190</v>
      </c>
      <c r="H544" s="124">
        <v>63</v>
      </c>
      <c r="I544" s="125">
        <v>291</v>
      </c>
      <c r="J544" s="126">
        <f>ROUND(I544*H544,2)</f>
        <v>18333</v>
      </c>
      <c r="K544" s="123" t="s">
        <v>100</v>
      </c>
      <c r="L544" s="128"/>
      <c r="M544" s="64">
        <f>L544*I544</f>
        <v>0</v>
      </c>
      <c r="N544" s="127">
        <f>H544</f>
        <v>63</v>
      </c>
      <c r="O544" s="64">
        <f>N544*I544</f>
        <v>18333</v>
      </c>
      <c r="P544" s="63"/>
      <c r="Q544" s="64">
        <f>P544*I544</f>
        <v>0</v>
      </c>
      <c r="R544" s="127">
        <f>H544-L544-N544-P544</f>
        <v>0</v>
      </c>
      <c r="S544" s="64">
        <f>R544*I544</f>
        <v>0</v>
      </c>
    </row>
    <row r="545" spans="1:19" ht="42.75">
      <c r="A545" s="21"/>
      <c r="B545" s="22"/>
      <c r="C545" s="60"/>
      <c r="D545" s="62" t="s">
        <v>101</v>
      </c>
      <c r="E545" s="60"/>
      <c r="F545" s="95" t="s">
        <v>570</v>
      </c>
      <c r="G545" s="60"/>
      <c r="H545" s="60"/>
      <c r="I545" s="96"/>
      <c r="J545" s="60"/>
      <c r="K545" s="60"/>
      <c r="L545" s="63"/>
      <c r="M545" s="64"/>
      <c r="N545" s="63"/>
      <c r="O545" s="64"/>
      <c r="P545" s="63"/>
      <c r="Q545" s="64"/>
      <c r="R545" s="63"/>
      <c r="S545" s="64"/>
    </row>
    <row r="546" spans="1:19" ht="28.5">
      <c r="A546" s="21"/>
      <c r="B546" s="22"/>
      <c r="C546" s="60"/>
      <c r="D546" s="97" t="s">
        <v>103</v>
      </c>
      <c r="E546" s="60"/>
      <c r="F546" s="98" t="s">
        <v>571</v>
      </c>
      <c r="G546" s="60"/>
      <c r="H546" s="60"/>
      <c r="I546" s="96"/>
      <c r="J546" s="60"/>
      <c r="K546" s="60"/>
      <c r="L546" s="63"/>
      <c r="M546" s="64"/>
      <c r="N546" s="63"/>
      <c r="O546" s="64"/>
      <c r="P546" s="63"/>
      <c r="Q546" s="64"/>
      <c r="R546" s="63"/>
      <c r="S546" s="64"/>
    </row>
    <row r="547" spans="1:19">
      <c r="A547" s="100"/>
      <c r="B547" s="101"/>
      <c r="C547" s="102"/>
      <c r="D547" s="62" t="s">
        <v>107</v>
      </c>
      <c r="E547" s="103"/>
      <c r="F547" s="104" t="s">
        <v>525</v>
      </c>
      <c r="G547" s="102"/>
      <c r="H547" s="103"/>
      <c r="I547" s="105"/>
      <c r="J547" s="102"/>
      <c r="K547" s="102"/>
      <c r="L547" s="63"/>
      <c r="M547" s="64"/>
      <c r="N547" s="63"/>
      <c r="O547" s="64"/>
      <c r="P547" s="63"/>
      <c r="Q547" s="64"/>
      <c r="R547" s="63"/>
      <c r="S547" s="64"/>
    </row>
    <row r="548" spans="1:19">
      <c r="A548" s="106"/>
      <c r="B548" s="107"/>
      <c r="C548" s="108"/>
      <c r="D548" s="62" t="s">
        <v>107</v>
      </c>
      <c r="E548" s="109"/>
      <c r="F548" s="110" t="s">
        <v>572</v>
      </c>
      <c r="G548" s="108"/>
      <c r="H548" s="111">
        <v>63</v>
      </c>
      <c r="I548" s="112"/>
      <c r="J548" s="108"/>
      <c r="K548" s="108"/>
      <c r="L548" s="63"/>
      <c r="M548" s="64"/>
      <c r="N548" s="63"/>
      <c r="O548" s="64"/>
      <c r="P548" s="63"/>
      <c r="Q548" s="64"/>
      <c r="R548" s="63"/>
      <c r="S548" s="64"/>
    </row>
    <row r="549" spans="1:19" ht="28.5">
      <c r="A549" s="21"/>
      <c r="B549" s="22"/>
      <c r="C549" s="136" t="s">
        <v>573</v>
      </c>
      <c r="D549" s="137" t="s">
        <v>259</v>
      </c>
      <c r="E549" s="138" t="s">
        <v>574</v>
      </c>
      <c r="F549" s="139" t="s">
        <v>575</v>
      </c>
      <c r="G549" s="137" t="s">
        <v>190</v>
      </c>
      <c r="H549" s="140">
        <v>64.260000000000005</v>
      </c>
      <c r="I549" s="141">
        <v>142</v>
      </c>
      <c r="J549" s="142">
        <f>ROUND(I549*H549,2)</f>
        <v>9124.92</v>
      </c>
      <c r="K549" s="139" t="s">
        <v>100</v>
      </c>
      <c r="L549" s="128">
        <f>H549</f>
        <v>64.260000000000005</v>
      </c>
      <c r="M549" s="64">
        <f>L549*I549</f>
        <v>9124.92</v>
      </c>
      <c r="N549" s="63"/>
      <c r="O549" s="64">
        <f>N549*I549</f>
        <v>0</v>
      </c>
      <c r="P549" s="63"/>
      <c r="Q549" s="64">
        <f>P549*I549</f>
        <v>0</v>
      </c>
      <c r="R549" s="127">
        <f>H549-L549-N549-P549</f>
        <v>0</v>
      </c>
      <c r="S549" s="64">
        <f>R549*I549</f>
        <v>0</v>
      </c>
    </row>
    <row r="550" spans="1:19">
      <c r="A550" s="21"/>
      <c r="B550" s="22"/>
      <c r="C550" s="60"/>
      <c r="D550" s="62" t="s">
        <v>101</v>
      </c>
      <c r="E550" s="60"/>
      <c r="F550" s="95" t="s">
        <v>575</v>
      </c>
      <c r="G550" s="60"/>
      <c r="H550" s="60"/>
      <c r="I550" s="96"/>
      <c r="J550" s="60"/>
      <c r="K550" s="60"/>
      <c r="L550" s="63"/>
      <c r="M550" s="64"/>
      <c r="N550" s="63"/>
      <c r="O550" s="64"/>
      <c r="P550" s="63"/>
      <c r="Q550" s="64"/>
      <c r="R550" s="63"/>
      <c r="S550" s="64"/>
    </row>
    <row r="551" spans="1:19">
      <c r="A551" s="100"/>
      <c r="B551" s="101"/>
      <c r="C551" s="102"/>
      <c r="D551" s="62" t="s">
        <v>107</v>
      </c>
      <c r="E551" s="103"/>
      <c r="F551" s="104" t="s">
        <v>525</v>
      </c>
      <c r="G551" s="102"/>
      <c r="H551" s="103"/>
      <c r="I551" s="105"/>
      <c r="J551" s="102"/>
      <c r="K551" s="102"/>
      <c r="L551" s="63"/>
      <c r="M551" s="64"/>
      <c r="N551" s="63"/>
      <c r="O551" s="64"/>
      <c r="P551" s="63"/>
      <c r="Q551" s="64"/>
      <c r="R551" s="63"/>
      <c r="S551" s="64"/>
    </row>
    <row r="552" spans="1:19">
      <c r="A552" s="106"/>
      <c r="B552" s="107"/>
      <c r="C552" s="108"/>
      <c r="D552" s="62" t="s">
        <v>107</v>
      </c>
      <c r="E552" s="109"/>
      <c r="F552" s="110" t="s">
        <v>572</v>
      </c>
      <c r="G552" s="108"/>
      <c r="H552" s="111">
        <v>63</v>
      </c>
      <c r="I552" s="112"/>
      <c r="J552" s="108"/>
      <c r="K552" s="108"/>
      <c r="L552" s="63"/>
      <c r="M552" s="64"/>
      <c r="N552" s="63"/>
      <c r="O552" s="64"/>
      <c r="P552" s="63"/>
      <c r="Q552" s="64"/>
      <c r="R552" s="63"/>
      <c r="S552" s="64"/>
    </row>
    <row r="553" spans="1:19">
      <c r="A553" s="106"/>
      <c r="B553" s="107"/>
      <c r="C553" s="108"/>
      <c r="D553" s="62" t="s">
        <v>107</v>
      </c>
      <c r="E553" s="108"/>
      <c r="F553" s="110" t="s">
        <v>576</v>
      </c>
      <c r="G553" s="108"/>
      <c r="H553" s="111">
        <v>64.260000000000005</v>
      </c>
      <c r="I553" s="112"/>
      <c r="J553" s="108"/>
      <c r="K553" s="108"/>
      <c r="L553" s="63"/>
      <c r="M553" s="64"/>
      <c r="N553" s="63"/>
      <c r="O553" s="64"/>
      <c r="P553" s="63"/>
      <c r="Q553" s="64"/>
      <c r="R553" s="63"/>
      <c r="S553" s="64"/>
    </row>
    <row r="554" spans="1:19" ht="28.5">
      <c r="A554" s="21"/>
      <c r="B554" s="22"/>
      <c r="C554" s="120" t="s">
        <v>577</v>
      </c>
      <c r="D554" s="121" t="s">
        <v>96</v>
      </c>
      <c r="E554" s="122" t="s">
        <v>578</v>
      </c>
      <c r="F554" s="123" t="s">
        <v>579</v>
      </c>
      <c r="G554" s="121" t="s">
        <v>190</v>
      </c>
      <c r="H554" s="124">
        <v>15</v>
      </c>
      <c r="I554" s="125">
        <v>34.4</v>
      </c>
      <c r="J554" s="126">
        <f>ROUND(I554*H554,2)</f>
        <v>516</v>
      </c>
      <c r="K554" s="123" t="s">
        <v>100</v>
      </c>
      <c r="L554" s="63"/>
      <c r="M554" s="64">
        <f>L554*I554</f>
        <v>0</v>
      </c>
      <c r="N554" s="63"/>
      <c r="O554" s="64">
        <f>N554*I554</f>
        <v>0</v>
      </c>
      <c r="P554" s="63"/>
      <c r="Q554" s="64">
        <f>P554*I554</f>
        <v>0</v>
      </c>
      <c r="R554" s="127">
        <f>H554-L554-N554-P554</f>
        <v>15</v>
      </c>
      <c r="S554" s="64">
        <f>R554*I554</f>
        <v>516</v>
      </c>
    </row>
    <row r="555" spans="1:19" ht="42.75">
      <c r="A555" s="21"/>
      <c r="B555" s="22"/>
      <c r="C555" s="60"/>
      <c r="D555" s="62" t="s">
        <v>101</v>
      </c>
      <c r="E555" s="60"/>
      <c r="F555" s="95" t="s">
        <v>580</v>
      </c>
      <c r="G555" s="60"/>
      <c r="H555" s="60"/>
      <c r="I555" s="96"/>
      <c r="J555" s="60"/>
      <c r="K555" s="60"/>
      <c r="L555" s="63"/>
      <c r="M555" s="64"/>
      <c r="N555" s="63"/>
      <c r="O555" s="64"/>
      <c r="P555" s="63"/>
      <c r="Q555" s="64"/>
      <c r="R555" s="63"/>
      <c r="S555" s="64"/>
    </row>
    <row r="556" spans="1:19" ht="28.5">
      <c r="A556" s="21"/>
      <c r="B556" s="22"/>
      <c r="C556" s="60"/>
      <c r="D556" s="97" t="s">
        <v>103</v>
      </c>
      <c r="E556" s="60"/>
      <c r="F556" s="98" t="s">
        <v>581</v>
      </c>
      <c r="G556" s="60"/>
      <c r="H556" s="60"/>
      <c r="I556" s="96"/>
      <c r="J556" s="60"/>
      <c r="K556" s="60"/>
      <c r="L556" s="63"/>
      <c r="M556" s="64"/>
      <c r="N556" s="63"/>
      <c r="O556" s="64"/>
      <c r="P556" s="63"/>
      <c r="Q556" s="64"/>
      <c r="R556" s="63"/>
      <c r="S556" s="64"/>
    </row>
    <row r="557" spans="1:19" ht="28.5">
      <c r="A557" s="100"/>
      <c r="B557" s="101"/>
      <c r="C557" s="102"/>
      <c r="D557" s="62" t="s">
        <v>107</v>
      </c>
      <c r="E557" s="103"/>
      <c r="F557" s="104" t="s">
        <v>539</v>
      </c>
      <c r="G557" s="102"/>
      <c r="H557" s="103"/>
      <c r="I557" s="105"/>
      <c r="J557" s="102"/>
      <c r="K557" s="102"/>
      <c r="L557" s="63"/>
      <c r="M557" s="64"/>
      <c r="N557" s="63"/>
      <c r="O557" s="64"/>
      <c r="P557" s="63"/>
      <c r="Q557" s="64"/>
      <c r="R557" s="63"/>
      <c r="S557" s="64"/>
    </row>
    <row r="558" spans="1:19">
      <c r="A558" s="106"/>
      <c r="B558" s="107"/>
      <c r="C558" s="108"/>
      <c r="D558" s="62" t="s">
        <v>107</v>
      </c>
      <c r="E558" s="109"/>
      <c r="F558" s="110" t="s">
        <v>194</v>
      </c>
      <c r="G558" s="108"/>
      <c r="H558" s="111">
        <v>15</v>
      </c>
      <c r="I558" s="112"/>
      <c r="J558" s="108"/>
      <c r="K558" s="108"/>
      <c r="L558" s="63"/>
      <c r="M558" s="64"/>
      <c r="N558" s="63"/>
      <c r="O558" s="64"/>
      <c r="P558" s="63"/>
      <c r="Q558" s="64"/>
      <c r="R558" s="63"/>
      <c r="S558" s="64"/>
    </row>
    <row r="559" spans="1:19" ht="28.5">
      <c r="A559" s="21"/>
      <c r="B559" s="22"/>
      <c r="C559" s="120" t="s">
        <v>582</v>
      </c>
      <c r="D559" s="121" t="s">
        <v>96</v>
      </c>
      <c r="E559" s="122" t="s">
        <v>583</v>
      </c>
      <c r="F559" s="123" t="s">
        <v>584</v>
      </c>
      <c r="G559" s="121" t="s">
        <v>190</v>
      </c>
      <c r="H559" s="124">
        <v>48</v>
      </c>
      <c r="I559" s="125">
        <v>208</v>
      </c>
      <c r="J559" s="126">
        <f>ROUND(I559*H559,2)</f>
        <v>9984</v>
      </c>
      <c r="K559" s="123" t="s">
        <v>100</v>
      </c>
      <c r="L559" s="128"/>
      <c r="M559" s="64">
        <f>L559*I559</f>
        <v>0</v>
      </c>
      <c r="N559" s="63"/>
      <c r="O559" s="64">
        <f>N559*I559</f>
        <v>0</v>
      </c>
      <c r="P559" s="63"/>
      <c r="Q559" s="64">
        <f>P559*I559</f>
        <v>0</v>
      </c>
      <c r="R559" s="127">
        <f>H559-L559-N559-P559</f>
        <v>48</v>
      </c>
      <c r="S559" s="64">
        <f>R559*I559</f>
        <v>9984</v>
      </c>
    </row>
    <row r="560" spans="1:19" ht="42.75">
      <c r="A560" s="21"/>
      <c r="B560" s="22"/>
      <c r="C560" s="60"/>
      <c r="D560" s="62" t="s">
        <v>101</v>
      </c>
      <c r="E560" s="60"/>
      <c r="F560" s="95" t="s">
        <v>585</v>
      </c>
      <c r="G560" s="60"/>
      <c r="H560" s="60"/>
      <c r="I560" s="96"/>
      <c r="J560" s="60"/>
      <c r="K560" s="60"/>
      <c r="L560" s="63"/>
      <c r="M560" s="64"/>
      <c r="N560" s="63"/>
      <c r="O560" s="64"/>
      <c r="P560" s="63"/>
      <c r="Q560" s="64"/>
      <c r="R560" s="63"/>
      <c r="S560" s="64"/>
    </row>
    <row r="561" spans="1:19" ht="28.5">
      <c r="A561" s="21"/>
      <c r="B561" s="22"/>
      <c r="C561" s="60"/>
      <c r="D561" s="97" t="s">
        <v>103</v>
      </c>
      <c r="E561" s="60"/>
      <c r="F561" s="98" t="s">
        <v>586</v>
      </c>
      <c r="G561" s="60"/>
      <c r="H561" s="60"/>
      <c r="I561" s="96"/>
      <c r="J561" s="60"/>
      <c r="K561" s="60"/>
      <c r="L561" s="63"/>
      <c r="M561" s="64"/>
      <c r="N561" s="63"/>
      <c r="O561" s="64"/>
      <c r="P561" s="63"/>
      <c r="Q561" s="64"/>
      <c r="R561" s="63"/>
      <c r="S561" s="64"/>
    </row>
    <row r="562" spans="1:19">
      <c r="A562" s="100"/>
      <c r="B562" s="101"/>
      <c r="C562" s="102"/>
      <c r="D562" s="62" t="s">
        <v>107</v>
      </c>
      <c r="E562" s="103"/>
      <c r="F562" s="104" t="s">
        <v>525</v>
      </c>
      <c r="G562" s="102"/>
      <c r="H562" s="103"/>
      <c r="I562" s="105"/>
      <c r="J562" s="102"/>
      <c r="K562" s="102"/>
      <c r="L562" s="63"/>
      <c r="M562" s="64"/>
      <c r="N562" s="63"/>
      <c r="O562" s="64"/>
      <c r="P562" s="63"/>
      <c r="Q562" s="64"/>
      <c r="R562" s="63"/>
      <c r="S562" s="64"/>
    </row>
    <row r="563" spans="1:19">
      <c r="A563" s="106"/>
      <c r="B563" s="107"/>
      <c r="C563" s="108"/>
      <c r="D563" s="62" t="s">
        <v>107</v>
      </c>
      <c r="E563" s="109"/>
      <c r="F563" s="110" t="s">
        <v>587</v>
      </c>
      <c r="G563" s="108"/>
      <c r="H563" s="111">
        <v>48</v>
      </c>
      <c r="I563" s="112"/>
      <c r="J563" s="108"/>
      <c r="K563" s="108"/>
      <c r="L563" s="63"/>
      <c r="M563" s="64"/>
      <c r="N563" s="63"/>
      <c r="O563" s="64"/>
      <c r="P563" s="63"/>
      <c r="Q563" s="64"/>
      <c r="R563" s="63"/>
      <c r="S563" s="64"/>
    </row>
    <row r="564" spans="1:19" ht="28.5">
      <c r="A564" s="21"/>
      <c r="B564" s="22"/>
      <c r="C564" s="136" t="s">
        <v>588</v>
      </c>
      <c r="D564" s="137" t="s">
        <v>259</v>
      </c>
      <c r="E564" s="138" t="s">
        <v>589</v>
      </c>
      <c r="F564" s="139" t="s">
        <v>590</v>
      </c>
      <c r="G564" s="137" t="s">
        <v>190</v>
      </c>
      <c r="H564" s="140">
        <v>48.96</v>
      </c>
      <c r="I564" s="141">
        <v>81.900000000000006</v>
      </c>
      <c r="J564" s="142">
        <f>ROUND(I564*H564,2)</f>
        <v>4009.82</v>
      </c>
      <c r="K564" s="139" t="s">
        <v>100</v>
      </c>
      <c r="L564" s="128">
        <f>H564</f>
        <v>48.96</v>
      </c>
      <c r="M564" s="64">
        <f>L564*I564</f>
        <v>4009.8240000000005</v>
      </c>
      <c r="N564" s="63"/>
      <c r="O564" s="64">
        <f>N564*I564</f>
        <v>0</v>
      </c>
      <c r="P564" s="63"/>
      <c r="Q564" s="64">
        <f>P564*I564</f>
        <v>0</v>
      </c>
      <c r="R564" s="127">
        <f>H564-L564-N564-P564</f>
        <v>0</v>
      </c>
      <c r="S564" s="64">
        <f>R564*I564</f>
        <v>0</v>
      </c>
    </row>
    <row r="565" spans="1:19">
      <c r="A565" s="21"/>
      <c r="B565" s="22"/>
      <c r="C565" s="60"/>
      <c r="D565" s="62" t="s">
        <v>101</v>
      </c>
      <c r="E565" s="60"/>
      <c r="F565" s="95" t="s">
        <v>590</v>
      </c>
      <c r="G565" s="60"/>
      <c r="H565" s="60"/>
      <c r="I565" s="96"/>
      <c r="J565" s="60"/>
      <c r="K565" s="60"/>
      <c r="L565" s="63"/>
      <c r="M565" s="64"/>
      <c r="N565" s="63"/>
      <c r="O565" s="64"/>
      <c r="P565" s="63"/>
      <c r="Q565" s="64"/>
      <c r="R565" s="63"/>
      <c r="S565" s="64"/>
    </row>
    <row r="566" spans="1:19">
      <c r="A566" s="100"/>
      <c r="B566" s="101"/>
      <c r="C566" s="102"/>
      <c r="D566" s="62" t="s">
        <v>107</v>
      </c>
      <c r="E566" s="103"/>
      <c r="F566" s="104" t="s">
        <v>525</v>
      </c>
      <c r="G566" s="102"/>
      <c r="H566" s="103"/>
      <c r="I566" s="105"/>
      <c r="J566" s="102"/>
      <c r="K566" s="102"/>
      <c r="L566" s="63"/>
      <c r="M566" s="64"/>
      <c r="N566" s="63"/>
      <c r="O566" s="64"/>
      <c r="P566" s="63"/>
      <c r="Q566" s="64"/>
      <c r="R566" s="63"/>
      <c r="S566" s="64"/>
    </row>
    <row r="567" spans="1:19">
      <c r="A567" s="106"/>
      <c r="B567" s="107"/>
      <c r="C567" s="108"/>
      <c r="D567" s="62" t="s">
        <v>107</v>
      </c>
      <c r="E567" s="109"/>
      <c r="F567" s="110" t="s">
        <v>587</v>
      </c>
      <c r="G567" s="108"/>
      <c r="H567" s="111">
        <v>48</v>
      </c>
      <c r="I567" s="112"/>
      <c r="J567" s="108"/>
      <c r="K567" s="108"/>
      <c r="L567" s="63"/>
      <c r="M567" s="64"/>
      <c r="N567" s="63"/>
      <c r="O567" s="64"/>
      <c r="P567" s="63"/>
      <c r="Q567" s="64"/>
      <c r="R567" s="63"/>
      <c r="S567" s="64"/>
    </row>
    <row r="568" spans="1:19">
      <c r="A568" s="106"/>
      <c r="B568" s="107"/>
      <c r="C568" s="108"/>
      <c r="D568" s="62" t="s">
        <v>107</v>
      </c>
      <c r="E568" s="108"/>
      <c r="F568" s="110" t="s">
        <v>591</v>
      </c>
      <c r="G568" s="108"/>
      <c r="H568" s="111">
        <v>48.96</v>
      </c>
      <c r="I568" s="112"/>
      <c r="J568" s="108"/>
      <c r="K568" s="108"/>
      <c r="L568" s="63"/>
      <c r="M568" s="64"/>
      <c r="N568" s="63"/>
      <c r="O568" s="64"/>
      <c r="P568" s="63"/>
      <c r="Q568" s="64"/>
      <c r="R568" s="63"/>
      <c r="S568" s="64"/>
    </row>
    <row r="569" spans="1:19" ht="28.5">
      <c r="A569" s="21"/>
      <c r="B569" s="22"/>
      <c r="C569" s="120" t="s">
        <v>592</v>
      </c>
      <c r="D569" s="121" t="s">
        <v>96</v>
      </c>
      <c r="E569" s="122" t="s">
        <v>593</v>
      </c>
      <c r="F569" s="123" t="s">
        <v>594</v>
      </c>
      <c r="G569" s="121" t="s">
        <v>125</v>
      </c>
      <c r="H569" s="124">
        <v>46</v>
      </c>
      <c r="I569" s="125">
        <v>70.5</v>
      </c>
      <c r="J569" s="126">
        <f>ROUND(I569*H569,2)</f>
        <v>3243</v>
      </c>
      <c r="K569" s="123" t="s">
        <v>100</v>
      </c>
      <c r="L569" s="128">
        <f>H569</f>
        <v>46</v>
      </c>
      <c r="M569" s="64">
        <f>L569*I569</f>
        <v>3243</v>
      </c>
      <c r="N569" s="127">
        <f>H569</f>
        <v>46</v>
      </c>
      <c r="O569" s="64">
        <f>N569*I569</f>
        <v>3243</v>
      </c>
      <c r="P569" s="63"/>
      <c r="Q569" s="64">
        <f>P569*I569</f>
        <v>0</v>
      </c>
      <c r="R569" s="127">
        <f>H569-L569-N569-P569</f>
        <v>-46</v>
      </c>
      <c r="S569" s="64">
        <f>R569*I569</f>
        <v>-3243</v>
      </c>
    </row>
    <row r="570" spans="1:19" ht="28.5">
      <c r="A570" s="21"/>
      <c r="B570" s="22"/>
      <c r="C570" s="60"/>
      <c r="D570" s="62" t="s">
        <v>101</v>
      </c>
      <c r="E570" s="60"/>
      <c r="F570" s="95" t="s">
        <v>595</v>
      </c>
      <c r="G570" s="60"/>
      <c r="H570" s="60"/>
      <c r="I570" s="96"/>
      <c r="J570" s="60"/>
      <c r="K570" s="60"/>
      <c r="L570" s="63"/>
      <c r="M570" s="64"/>
      <c r="N570" s="63"/>
      <c r="O570" s="64"/>
      <c r="P570" s="63"/>
      <c r="Q570" s="64"/>
      <c r="R570" s="63"/>
      <c r="S570" s="64"/>
    </row>
    <row r="571" spans="1:19" ht="28.5">
      <c r="A571" s="21"/>
      <c r="B571" s="22"/>
      <c r="C571" s="60"/>
      <c r="D571" s="97" t="s">
        <v>103</v>
      </c>
      <c r="E571" s="60"/>
      <c r="F571" s="98" t="s">
        <v>596</v>
      </c>
      <c r="G571" s="60"/>
      <c r="H571" s="60"/>
      <c r="I571" s="96"/>
      <c r="J571" s="60"/>
      <c r="K571" s="60"/>
      <c r="L571" s="63"/>
      <c r="M571" s="64"/>
      <c r="N571" s="63"/>
      <c r="O571" s="64"/>
      <c r="P571" s="63"/>
      <c r="Q571" s="64"/>
      <c r="R571" s="63"/>
      <c r="S571" s="64"/>
    </row>
    <row r="572" spans="1:19">
      <c r="A572" s="100"/>
      <c r="B572" s="101"/>
      <c r="C572" s="102"/>
      <c r="D572" s="62" t="s">
        <v>107</v>
      </c>
      <c r="E572" s="103"/>
      <c r="F572" s="104" t="s">
        <v>299</v>
      </c>
      <c r="G572" s="102"/>
      <c r="H572" s="103"/>
      <c r="I572" s="105"/>
      <c r="J572" s="102"/>
      <c r="K572" s="102"/>
      <c r="L572" s="63"/>
      <c r="M572" s="64"/>
      <c r="N572" s="63"/>
      <c r="O572" s="64"/>
      <c r="P572" s="63"/>
      <c r="Q572" s="64"/>
      <c r="R572" s="63"/>
      <c r="S572" s="64"/>
    </row>
    <row r="573" spans="1:19">
      <c r="A573" s="100"/>
      <c r="B573" s="101"/>
      <c r="C573" s="102"/>
      <c r="D573" s="62" t="s">
        <v>107</v>
      </c>
      <c r="E573" s="103"/>
      <c r="F573" s="104" t="s">
        <v>597</v>
      </c>
      <c r="G573" s="102"/>
      <c r="H573" s="103"/>
      <c r="I573" s="105"/>
      <c r="J573" s="102"/>
      <c r="K573" s="102"/>
      <c r="L573" s="63"/>
      <c r="M573" s="64"/>
      <c r="N573" s="63"/>
      <c r="O573" s="64"/>
      <c r="P573" s="63"/>
      <c r="Q573" s="64"/>
      <c r="R573" s="63"/>
      <c r="S573" s="64"/>
    </row>
    <row r="574" spans="1:19">
      <c r="A574" s="106"/>
      <c r="B574" s="107"/>
      <c r="C574" s="108"/>
      <c r="D574" s="62" t="s">
        <v>107</v>
      </c>
      <c r="E574" s="109"/>
      <c r="F574" s="110" t="s">
        <v>598</v>
      </c>
      <c r="G574" s="108"/>
      <c r="H574" s="111">
        <v>21</v>
      </c>
      <c r="I574" s="112"/>
      <c r="J574" s="108"/>
      <c r="K574" s="108"/>
      <c r="L574" s="63"/>
      <c r="M574" s="64"/>
      <c r="N574" s="63"/>
      <c r="O574" s="64"/>
      <c r="P574" s="63"/>
      <c r="Q574" s="64"/>
      <c r="R574" s="63"/>
      <c r="S574" s="64"/>
    </row>
    <row r="575" spans="1:19">
      <c r="A575" s="106"/>
      <c r="B575" s="107"/>
      <c r="C575" s="108"/>
      <c r="D575" s="62" t="s">
        <v>107</v>
      </c>
      <c r="E575" s="109"/>
      <c r="F575" s="110" t="s">
        <v>599</v>
      </c>
      <c r="G575" s="108"/>
      <c r="H575" s="111">
        <v>25</v>
      </c>
      <c r="I575" s="112"/>
      <c r="J575" s="108"/>
      <c r="K575" s="108"/>
      <c r="L575" s="63"/>
      <c r="M575" s="64"/>
      <c r="N575" s="63"/>
      <c r="O575" s="64"/>
      <c r="P575" s="63"/>
      <c r="Q575" s="64"/>
      <c r="R575" s="63"/>
      <c r="S575" s="64"/>
    </row>
    <row r="576" spans="1:19" ht="28.5">
      <c r="A576" s="21"/>
      <c r="B576" s="22"/>
      <c r="C576" s="120" t="s">
        <v>600</v>
      </c>
      <c r="D576" s="121" t="s">
        <v>96</v>
      </c>
      <c r="E576" s="122" t="s">
        <v>601</v>
      </c>
      <c r="F576" s="123" t="s">
        <v>602</v>
      </c>
      <c r="G576" s="121" t="s">
        <v>190</v>
      </c>
      <c r="H576" s="124">
        <v>327</v>
      </c>
      <c r="I576" s="125">
        <v>117</v>
      </c>
      <c r="J576" s="126">
        <f>ROUND(I576*H576,2)</f>
        <v>38259</v>
      </c>
      <c r="K576" s="123" t="s">
        <v>100</v>
      </c>
      <c r="L576" s="63"/>
      <c r="M576" s="64">
        <f>L576*I576</f>
        <v>0</v>
      </c>
      <c r="N576" s="63"/>
      <c r="O576" s="64">
        <f>N576*I576</f>
        <v>0</v>
      </c>
      <c r="P576" s="63"/>
      <c r="Q576" s="64">
        <f>P576*I576</f>
        <v>0</v>
      </c>
      <c r="R576" s="127">
        <f>H576-L576-N576-P576</f>
        <v>327</v>
      </c>
      <c r="S576" s="64">
        <f>R576*I576</f>
        <v>38259</v>
      </c>
    </row>
    <row r="577" spans="1:19" ht="57">
      <c r="A577" s="21"/>
      <c r="B577" s="22"/>
      <c r="C577" s="60"/>
      <c r="D577" s="62" t="s">
        <v>101</v>
      </c>
      <c r="E577" s="60"/>
      <c r="F577" s="95" t="s">
        <v>603</v>
      </c>
      <c r="G577" s="60"/>
      <c r="H577" s="60"/>
      <c r="I577" s="96"/>
      <c r="J577" s="60"/>
      <c r="K577" s="60"/>
      <c r="L577" s="63"/>
      <c r="M577" s="64"/>
      <c r="N577" s="63"/>
      <c r="O577" s="64"/>
      <c r="P577" s="63"/>
      <c r="Q577" s="64"/>
      <c r="R577" s="63"/>
      <c r="S577" s="64"/>
    </row>
    <row r="578" spans="1:19" ht="28.5">
      <c r="A578" s="21"/>
      <c r="B578" s="22"/>
      <c r="C578" s="60"/>
      <c r="D578" s="97" t="s">
        <v>103</v>
      </c>
      <c r="E578" s="60"/>
      <c r="F578" s="98" t="s">
        <v>604</v>
      </c>
      <c r="G578" s="60"/>
      <c r="H578" s="60"/>
      <c r="I578" s="96"/>
      <c r="J578" s="60"/>
      <c r="K578" s="60"/>
      <c r="L578" s="63"/>
      <c r="M578" s="64"/>
      <c r="N578" s="63"/>
      <c r="O578" s="64"/>
      <c r="P578" s="63"/>
      <c r="Q578" s="64"/>
      <c r="R578" s="63"/>
      <c r="S578" s="64"/>
    </row>
    <row r="579" spans="1:19">
      <c r="A579" s="100"/>
      <c r="B579" s="101"/>
      <c r="C579" s="102"/>
      <c r="D579" s="62" t="s">
        <v>107</v>
      </c>
      <c r="E579" s="103"/>
      <c r="F579" s="104" t="s">
        <v>605</v>
      </c>
      <c r="G579" s="102"/>
      <c r="H579" s="103"/>
      <c r="I579" s="105"/>
      <c r="J579" s="102"/>
      <c r="K579" s="102"/>
      <c r="L579" s="63"/>
      <c r="M579" s="64"/>
      <c r="N579" s="63"/>
      <c r="O579" s="64"/>
      <c r="P579" s="63"/>
      <c r="Q579" s="64"/>
      <c r="R579" s="63"/>
      <c r="S579" s="64"/>
    </row>
    <row r="580" spans="1:19">
      <c r="A580" s="106"/>
      <c r="B580" s="107"/>
      <c r="C580" s="108"/>
      <c r="D580" s="62" t="s">
        <v>107</v>
      </c>
      <c r="E580" s="109"/>
      <c r="F580" s="110" t="s">
        <v>606</v>
      </c>
      <c r="G580" s="108"/>
      <c r="H580" s="111">
        <v>327</v>
      </c>
      <c r="I580" s="112"/>
      <c r="J580" s="108"/>
      <c r="K580" s="108"/>
      <c r="L580" s="63"/>
      <c r="M580" s="64"/>
      <c r="N580" s="63"/>
      <c r="O580" s="64"/>
      <c r="P580" s="63"/>
      <c r="Q580" s="64"/>
      <c r="R580" s="63"/>
      <c r="S580" s="64"/>
    </row>
    <row r="581" spans="1:19" ht="28.5">
      <c r="A581" s="21"/>
      <c r="B581" s="22"/>
      <c r="C581" s="120" t="s">
        <v>607</v>
      </c>
      <c r="D581" s="121" t="s">
        <v>96</v>
      </c>
      <c r="E581" s="122" t="s">
        <v>608</v>
      </c>
      <c r="F581" s="123" t="s">
        <v>609</v>
      </c>
      <c r="G581" s="121" t="s">
        <v>190</v>
      </c>
      <c r="H581" s="124">
        <v>327</v>
      </c>
      <c r="I581" s="125">
        <v>77.099999999999994</v>
      </c>
      <c r="J581" s="126">
        <f>ROUND(I581*H581,2)</f>
        <v>25211.7</v>
      </c>
      <c r="K581" s="123" t="s">
        <v>100</v>
      </c>
      <c r="L581" s="63">
        <v>6</v>
      </c>
      <c r="M581" s="64">
        <f>L581*I581</f>
        <v>462.59999999999997</v>
      </c>
      <c r="N581" s="127">
        <f>H581</f>
        <v>327</v>
      </c>
      <c r="O581" s="64">
        <f>N581*I581</f>
        <v>25211.699999999997</v>
      </c>
      <c r="P581" s="63"/>
      <c r="Q581" s="64">
        <f>P581*I581</f>
        <v>0</v>
      </c>
      <c r="R581" s="127">
        <f>H581-L581-N581-P581</f>
        <v>-6</v>
      </c>
      <c r="S581" s="64">
        <f>R581*I581</f>
        <v>-462.59999999999997</v>
      </c>
    </row>
    <row r="582" spans="1:19" ht="28.5">
      <c r="A582" s="21"/>
      <c r="B582" s="22"/>
      <c r="C582" s="60"/>
      <c r="D582" s="62" t="s">
        <v>101</v>
      </c>
      <c r="E582" s="60"/>
      <c r="F582" s="95" t="s">
        <v>610</v>
      </c>
      <c r="G582" s="60"/>
      <c r="H582" s="60"/>
      <c r="I582" s="96"/>
      <c r="J582" s="60"/>
      <c r="K582" s="60"/>
      <c r="L582" s="63"/>
      <c r="M582" s="64"/>
      <c r="N582" s="63"/>
      <c r="O582" s="64"/>
      <c r="P582" s="63"/>
      <c r="Q582" s="64"/>
      <c r="R582" s="63"/>
      <c r="S582" s="64"/>
    </row>
    <row r="583" spans="1:19" ht="28.5">
      <c r="A583" s="21"/>
      <c r="B583" s="22"/>
      <c r="C583" s="60"/>
      <c r="D583" s="97" t="s">
        <v>103</v>
      </c>
      <c r="E583" s="60"/>
      <c r="F583" s="98" t="s">
        <v>611</v>
      </c>
      <c r="G583" s="60"/>
      <c r="H583" s="60"/>
      <c r="I583" s="96"/>
      <c r="J583" s="60"/>
      <c r="K583" s="60"/>
      <c r="L583" s="63"/>
      <c r="M583" s="64"/>
      <c r="N583" s="63"/>
      <c r="O583" s="64"/>
      <c r="P583" s="63"/>
      <c r="Q583" s="64"/>
      <c r="R583" s="63"/>
      <c r="S583" s="64"/>
    </row>
    <row r="584" spans="1:19">
      <c r="A584" s="100"/>
      <c r="B584" s="101"/>
      <c r="C584" s="102"/>
      <c r="D584" s="62" t="s">
        <v>107</v>
      </c>
      <c r="E584" s="103"/>
      <c r="F584" s="104" t="s">
        <v>108</v>
      </c>
      <c r="G584" s="102"/>
      <c r="H584" s="103"/>
      <c r="I584" s="105"/>
      <c r="J584" s="102"/>
      <c r="K584" s="102"/>
      <c r="L584" s="63"/>
      <c r="M584" s="64"/>
      <c r="N584" s="63"/>
      <c r="O584" s="64"/>
      <c r="P584" s="63"/>
      <c r="Q584" s="64"/>
      <c r="R584" s="63"/>
      <c r="S584" s="64"/>
    </row>
    <row r="585" spans="1:19">
      <c r="A585" s="106"/>
      <c r="B585" s="107"/>
      <c r="C585" s="108"/>
      <c r="D585" s="62" t="s">
        <v>107</v>
      </c>
      <c r="E585" s="109"/>
      <c r="F585" s="110" t="s">
        <v>612</v>
      </c>
      <c r="G585" s="108"/>
      <c r="H585" s="111">
        <v>327</v>
      </c>
      <c r="I585" s="112"/>
      <c r="J585" s="108"/>
      <c r="K585" s="108"/>
      <c r="L585" s="63"/>
      <c r="M585" s="64"/>
      <c r="N585" s="63"/>
      <c r="O585" s="64"/>
      <c r="P585" s="63"/>
      <c r="Q585" s="64"/>
      <c r="R585" s="63"/>
      <c r="S585" s="64"/>
    </row>
    <row r="586" spans="1:19" s="94" customFormat="1" ht="28.5">
      <c r="A586" s="82"/>
      <c r="B586" s="83"/>
      <c r="C586" s="84" t="s">
        <v>613</v>
      </c>
      <c r="D586" s="85" t="s">
        <v>96</v>
      </c>
      <c r="E586" s="86" t="s">
        <v>614</v>
      </c>
      <c r="F586" s="87" t="s">
        <v>615</v>
      </c>
      <c r="G586" s="85" t="s">
        <v>99</v>
      </c>
      <c r="H586" s="88">
        <v>2</v>
      </c>
      <c r="I586" s="89">
        <v>900</v>
      </c>
      <c r="J586" s="90">
        <f>ROUND(I586*H586,2)</f>
        <v>1800</v>
      </c>
      <c r="K586" s="87" t="s">
        <v>100</v>
      </c>
      <c r="L586" s="93"/>
      <c r="M586" s="92">
        <f>L586*I586</f>
        <v>0</v>
      </c>
      <c r="N586" s="93"/>
      <c r="O586" s="92">
        <f>N586*I586</f>
        <v>0</v>
      </c>
      <c r="P586" s="93"/>
      <c r="Q586" s="92">
        <f>P586*I586</f>
        <v>0</v>
      </c>
      <c r="R586" s="91"/>
      <c r="S586" s="92">
        <f>R586*I586</f>
        <v>0</v>
      </c>
    </row>
    <row r="587" spans="1:19" ht="42.75">
      <c r="A587" s="21"/>
      <c r="B587" s="22"/>
      <c r="C587" s="60"/>
      <c r="D587" s="62" t="s">
        <v>101</v>
      </c>
      <c r="E587" s="60"/>
      <c r="F587" s="95" t="s">
        <v>616</v>
      </c>
      <c r="G587" s="60"/>
      <c r="H587" s="60"/>
      <c r="I587" s="96"/>
      <c r="J587" s="60"/>
      <c r="K587" s="60"/>
      <c r="L587" s="63"/>
      <c r="M587" s="64"/>
      <c r="N587" s="63"/>
      <c r="O587" s="64"/>
      <c r="P587" s="63"/>
      <c r="Q587" s="64"/>
      <c r="R587" s="63"/>
      <c r="S587" s="64"/>
    </row>
    <row r="588" spans="1:19" ht="28.5">
      <c r="A588" s="21"/>
      <c r="B588" s="22"/>
      <c r="C588" s="60"/>
      <c r="D588" s="97" t="s">
        <v>103</v>
      </c>
      <c r="E588" s="60"/>
      <c r="F588" s="98" t="s">
        <v>617</v>
      </c>
      <c r="G588" s="60"/>
      <c r="H588" s="60"/>
      <c r="I588" s="96"/>
      <c r="J588" s="60"/>
      <c r="K588" s="60"/>
      <c r="L588" s="63"/>
      <c r="M588" s="64"/>
      <c r="N588" s="63"/>
      <c r="O588" s="64"/>
      <c r="P588" s="63"/>
      <c r="Q588" s="64"/>
      <c r="R588" s="63"/>
      <c r="S588" s="64"/>
    </row>
    <row r="589" spans="1:19">
      <c r="A589" s="100"/>
      <c r="B589" s="101"/>
      <c r="C589" s="102"/>
      <c r="D589" s="62" t="s">
        <v>107</v>
      </c>
      <c r="E589" s="103"/>
      <c r="F589" s="104" t="s">
        <v>618</v>
      </c>
      <c r="G589" s="102"/>
      <c r="H589" s="103"/>
      <c r="I589" s="105"/>
      <c r="J589" s="102"/>
      <c r="K589" s="102"/>
      <c r="L589" s="63"/>
      <c r="M589" s="64"/>
      <c r="N589" s="63"/>
      <c r="O589" s="64"/>
      <c r="P589" s="63"/>
      <c r="Q589" s="64"/>
      <c r="R589" s="63"/>
      <c r="S589" s="64"/>
    </row>
    <row r="590" spans="1:19">
      <c r="A590" s="106"/>
      <c r="B590" s="107"/>
      <c r="C590" s="108"/>
      <c r="D590" s="62" t="s">
        <v>107</v>
      </c>
      <c r="E590" s="109"/>
      <c r="F590" s="110" t="s">
        <v>110</v>
      </c>
      <c r="G590" s="108"/>
      <c r="H590" s="111">
        <v>2</v>
      </c>
      <c r="I590" s="112"/>
      <c r="J590" s="108"/>
      <c r="K590" s="108"/>
      <c r="L590" s="63"/>
      <c r="M590" s="64"/>
      <c r="N590" s="63"/>
      <c r="O590" s="64"/>
      <c r="P590" s="63"/>
      <c r="Q590" s="64"/>
      <c r="R590" s="63"/>
      <c r="S590" s="64"/>
    </row>
    <row r="591" spans="1:19" s="94" customFormat="1" ht="28.5">
      <c r="A591" s="82"/>
      <c r="B591" s="83"/>
      <c r="C591" s="129" t="s">
        <v>619</v>
      </c>
      <c r="D591" s="130" t="s">
        <v>259</v>
      </c>
      <c r="E591" s="131" t="s">
        <v>620</v>
      </c>
      <c r="F591" s="132" t="s">
        <v>621</v>
      </c>
      <c r="G591" s="130" t="s">
        <v>99</v>
      </c>
      <c r="H591" s="133">
        <v>2</v>
      </c>
      <c r="I591" s="134">
        <v>15700</v>
      </c>
      <c r="J591" s="135">
        <f>ROUND(I591*H591,2)</f>
        <v>31400</v>
      </c>
      <c r="K591" s="132"/>
      <c r="L591" s="93"/>
      <c r="M591" s="92">
        <f>L591*I591</f>
        <v>0</v>
      </c>
      <c r="N591" s="93"/>
      <c r="O591" s="92">
        <f>N591*I591</f>
        <v>0</v>
      </c>
      <c r="P591" s="93"/>
      <c r="Q591" s="92">
        <f>P591*I591</f>
        <v>0</v>
      </c>
      <c r="R591" s="91"/>
      <c r="S591" s="92">
        <f>R591*I591</f>
        <v>0</v>
      </c>
    </row>
    <row r="592" spans="1:19">
      <c r="A592" s="21"/>
      <c r="B592" s="22"/>
      <c r="C592" s="60"/>
      <c r="D592" s="62" t="s">
        <v>101</v>
      </c>
      <c r="E592" s="60"/>
      <c r="F592" s="95" t="s">
        <v>621</v>
      </c>
      <c r="G592" s="60"/>
      <c r="H592" s="60"/>
      <c r="I592" s="96"/>
      <c r="J592" s="60"/>
      <c r="K592" s="60"/>
      <c r="L592" s="63"/>
      <c r="M592" s="64"/>
      <c r="N592" s="63"/>
      <c r="O592" s="64"/>
      <c r="P592" s="63"/>
      <c r="Q592" s="64"/>
      <c r="R592" s="63"/>
      <c r="S592" s="64"/>
    </row>
    <row r="593" spans="1:19" ht="28.5">
      <c r="A593" s="21"/>
      <c r="B593" s="22"/>
      <c r="C593" s="120" t="s">
        <v>622</v>
      </c>
      <c r="D593" s="121" t="s">
        <v>96</v>
      </c>
      <c r="E593" s="122" t="s">
        <v>623</v>
      </c>
      <c r="F593" s="123" t="s">
        <v>624</v>
      </c>
      <c r="G593" s="121" t="s">
        <v>99</v>
      </c>
      <c r="H593" s="124">
        <v>5</v>
      </c>
      <c r="I593" s="125">
        <v>1200</v>
      </c>
      <c r="J593" s="126">
        <f>ROUND(I593*H593,2)</f>
        <v>6000</v>
      </c>
      <c r="K593" s="123"/>
      <c r="L593" s="128">
        <f>H593</f>
        <v>5</v>
      </c>
      <c r="M593" s="64">
        <f>L593*I593</f>
        <v>6000</v>
      </c>
      <c r="N593" s="63"/>
      <c r="O593" s="64">
        <f>N593*I593</f>
        <v>0</v>
      </c>
      <c r="P593" s="63"/>
      <c r="Q593" s="64">
        <f>P593*I593</f>
        <v>0</v>
      </c>
      <c r="R593" s="127">
        <f>H593-L593-N593-P593</f>
        <v>0</v>
      </c>
      <c r="S593" s="64">
        <f>R593*I593</f>
        <v>0</v>
      </c>
    </row>
    <row r="594" spans="1:19">
      <c r="A594" s="21"/>
      <c r="B594" s="22"/>
      <c r="C594" s="60"/>
      <c r="D594" s="62" t="s">
        <v>101</v>
      </c>
      <c r="E594" s="60"/>
      <c r="F594" s="95" t="s">
        <v>624</v>
      </c>
      <c r="G594" s="60"/>
      <c r="H594" s="60"/>
      <c r="I594" s="96"/>
      <c r="J594" s="60"/>
      <c r="K594" s="60"/>
      <c r="L594" s="63"/>
      <c r="M594" s="64"/>
      <c r="N594" s="63"/>
      <c r="O594" s="64"/>
      <c r="P594" s="63"/>
      <c r="Q594" s="64"/>
      <c r="R594" s="63"/>
      <c r="S594" s="64"/>
    </row>
    <row r="595" spans="1:19">
      <c r="A595" s="100"/>
      <c r="B595" s="101"/>
      <c r="C595" s="102"/>
      <c r="D595" s="62" t="s">
        <v>107</v>
      </c>
      <c r="E595" s="103"/>
      <c r="F595" s="104" t="s">
        <v>108</v>
      </c>
      <c r="G595" s="102"/>
      <c r="H595" s="103"/>
      <c r="I595" s="105"/>
      <c r="J595" s="102"/>
      <c r="K595" s="102"/>
      <c r="L595" s="63"/>
      <c r="M595" s="64"/>
      <c r="N595" s="63"/>
      <c r="O595" s="64"/>
      <c r="P595" s="63"/>
      <c r="Q595" s="64"/>
      <c r="R595" s="63"/>
      <c r="S595" s="64"/>
    </row>
    <row r="596" spans="1:19">
      <c r="A596" s="106"/>
      <c r="B596" s="107"/>
      <c r="C596" s="108"/>
      <c r="D596" s="62" t="s">
        <v>107</v>
      </c>
      <c r="E596" s="109"/>
      <c r="F596" s="110" t="s">
        <v>625</v>
      </c>
      <c r="G596" s="108"/>
      <c r="H596" s="111">
        <v>5</v>
      </c>
      <c r="I596" s="112"/>
      <c r="J596" s="108"/>
      <c r="K596" s="108"/>
      <c r="L596" s="63"/>
      <c r="M596" s="64"/>
      <c r="N596" s="63"/>
      <c r="O596" s="64"/>
      <c r="P596" s="63"/>
      <c r="Q596" s="64"/>
      <c r="R596" s="63"/>
      <c r="S596" s="64"/>
    </row>
    <row r="597" spans="1:19" ht="28.5">
      <c r="A597" s="21"/>
      <c r="B597" s="22"/>
      <c r="C597" s="120" t="s">
        <v>626</v>
      </c>
      <c r="D597" s="121" t="s">
        <v>96</v>
      </c>
      <c r="E597" s="122" t="s">
        <v>627</v>
      </c>
      <c r="F597" s="123" t="s">
        <v>628</v>
      </c>
      <c r="G597" s="121" t="s">
        <v>99</v>
      </c>
      <c r="H597" s="124">
        <v>1</v>
      </c>
      <c r="I597" s="125">
        <v>653</v>
      </c>
      <c r="J597" s="126">
        <f>ROUND(I597*H597,2)</f>
        <v>653</v>
      </c>
      <c r="K597" s="123" t="s">
        <v>100</v>
      </c>
      <c r="L597" s="128"/>
      <c r="M597" s="64">
        <f>L597*I597</f>
        <v>0</v>
      </c>
      <c r="N597" s="63"/>
      <c r="O597" s="64">
        <f>N597*I597</f>
        <v>0</v>
      </c>
      <c r="P597" s="63"/>
      <c r="Q597" s="64">
        <f>P597*I597</f>
        <v>0</v>
      </c>
      <c r="R597" s="127">
        <f>H597-L597-N597-P597</f>
        <v>1</v>
      </c>
      <c r="S597" s="64">
        <f>R597*I597</f>
        <v>653</v>
      </c>
    </row>
    <row r="598" spans="1:19">
      <c r="A598" s="21"/>
      <c r="B598" s="22"/>
      <c r="C598" s="60"/>
      <c r="D598" s="62" t="s">
        <v>101</v>
      </c>
      <c r="E598" s="60"/>
      <c r="F598" s="95" t="s">
        <v>629</v>
      </c>
      <c r="G598" s="60"/>
      <c r="H598" s="60"/>
      <c r="I598" s="96"/>
      <c r="J598" s="60"/>
      <c r="K598" s="60"/>
      <c r="L598" s="63"/>
      <c r="M598" s="64"/>
      <c r="N598" s="63"/>
      <c r="O598" s="64"/>
      <c r="P598" s="63"/>
      <c r="Q598" s="64"/>
      <c r="R598" s="63"/>
      <c r="S598" s="64"/>
    </row>
    <row r="599" spans="1:19" ht="28.5">
      <c r="A599" s="21"/>
      <c r="B599" s="22"/>
      <c r="C599" s="60"/>
      <c r="D599" s="97" t="s">
        <v>103</v>
      </c>
      <c r="E599" s="60"/>
      <c r="F599" s="98" t="s">
        <v>630</v>
      </c>
      <c r="G599" s="60"/>
      <c r="H599" s="60"/>
      <c r="I599" s="96"/>
      <c r="J599" s="60"/>
      <c r="K599" s="60"/>
      <c r="L599" s="63"/>
      <c r="M599" s="64"/>
      <c r="N599" s="63"/>
      <c r="O599" s="64"/>
      <c r="P599" s="63"/>
      <c r="Q599" s="64"/>
      <c r="R599" s="63"/>
      <c r="S599" s="64"/>
    </row>
    <row r="600" spans="1:19">
      <c r="A600" s="100"/>
      <c r="B600" s="101"/>
      <c r="C600" s="102"/>
      <c r="D600" s="62" t="s">
        <v>107</v>
      </c>
      <c r="E600" s="103"/>
      <c r="F600" s="104" t="s">
        <v>108</v>
      </c>
      <c r="G600" s="102"/>
      <c r="H600" s="103"/>
      <c r="I600" s="105"/>
      <c r="J600" s="102"/>
      <c r="K600" s="102"/>
      <c r="L600" s="63"/>
      <c r="M600" s="64"/>
      <c r="N600" s="63"/>
      <c r="O600" s="64"/>
      <c r="P600" s="63"/>
      <c r="Q600" s="64"/>
      <c r="R600" s="63"/>
      <c r="S600" s="64"/>
    </row>
    <row r="601" spans="1:19">
      <c r="A601" s="106"/>
      <c r="B601" s="107"/>
      <c r="C601" s="108"/>
      <c r="D601" s="62" t="s">
        <v>107</v>
      </c>
      <c r="E601" s="109"/>
      <c r="F601" s="110" t="s">
        <v>631</v>
      </c>
      <c r="G601" s="108"/>
      <c r="H601" s="111">
        <v>1</v>
      </c>
      <c r="I601" s="112"/>
      <c r="J601" s="108"/>
      <c r="K601" s="108"/>
      <c r="L601" s="63"/>
      <c r="M601" s="64"/>
      <c r="N601" s="63"/>
      <c r="O601" s="64"/>
      <c r="P601" s="63"/>
      <c r="Q601" s="64"/>
      <c r="R601" s="63"/>
      <c r="S601" s="64"/>
    </row>
    <row r="602" spans="1:19" ht="28.5">
      <c r="A602" s="21"/>
      <c r="B602" s="22"/>
      <c r="C602" s="120" t="s">
        <v>632</v>
      </c>
      <c r="D602" s="121" t="s">
        <v>96</v>
      </c>
      <c r="E602" s="122" t="s">
        <v>633</v>
      </c>
      <c r="F602" s="123" t="s">
        <v>634</v>
      </c>
      <c r="G602" s="121" t="s">
        <v>99</v>
      </c>
      <c r="H602" s="124">
        <v>5</v>
      </c>
      <c r="I602" s="125">
        <v>439</v>
      </c>
      <c r="J602" s="126">
        <f>ROUND(I602*H602,2)</f>
        <v>2195</v>
      </c>
      <c r="K602" s="123" t="s">
        <v>100</v>
      </c>
      <c r="L602" s="128"/>
      <c r="M602" s="64">
        <f>L602*I602</f>
        <v>0</v>
      </c>
      <c r="N602" s="63"/>
      <c r="O602" s="64">
        <f>N602*I602</f>
        <v>0</v>
      </c>
      <c r="P602" s="63"/>
      <c r="Q602" s="64">
        <f>P602*I602</f>
        <v>0</v>
      </c>
      <c r="R602" s="127">
        <f>H602-L602-N602-P602</f>
        <v>5</v>
      </c>
      <c r="S602" s="64">
        <f>R602*I602</f>
        <v>2195</v>
      </c>
    </row>
    <row r="603" spans="1:19" ht="57">
      <c r="A603" s="21"/>
      <c r="B603" s="22"/>
      <c r="C603" s="60"/>
      <c r="D603" s="62" t="s">
        <v>101</v>
      </c>
      <c r="E603" s="60"/>
      <c r="F603" s="95" t="s">
        <v>635</v>
      </c>
      <c r="G603" s="60"/>
      <c r="H603" s="60"/>
      <c r="I603" s="96"/>
      <c r="J603" s="60"/>
      <c r="K603" s="60"/>
      <c r="L603" s="63"/>
      <c r="M603" s="64"/>
      <c r="N603" s="63"/>
      <c r="O603" s="64"/>
      <c r="P603" s="63"/>
      <c r="Q603" s="64"/>
      <c r="R603" s="63"/>
      <c r="S603" s="64"/>
    </row>
    <row r="604" spans="1:19" ht="28.5">
      <c r="A604" s="21"/>
      <c r="B604" s="22"/>
      <c r="C604" s="60"/>
      <c r="D604" s="97" t="s">
        <v>103</v>
      </c>
      <c r="E604" s="60"/>
      <c r="F604" s="98" t="s">
        <v>636</v>
      </c>
      <c r="G604" s="60"/>
      <c r="H604" s="60"/>
      <c r="I604" s="96"/>
      <c r="J604" s="60"/>
      <c r="K604" s="60"/>
      <c r="L604" s="63"/>
      <c r="M604" s="64"/>
      <c r="N604" s="63"/>
      <c r="O604" s="64"/>
      <c r="P604" s="63"/>
      <c r="Q604" s="64"/>
      <c r="R604" s="63"/>
      <c r="S604" s="64"/>
    </row>
    <row r="605" spans="1:19" ht="42.75">
      <c r="A605" s="21"/>
      <c r="B605" s="22"/>
      <c r="C605" s="60"/>
      <c r="D605" s="62" t="s">
        <v>105</v>
      </c>
      <c r="E605" s="60"/>
      <c r="F605" s="99" t="s">
        <v>637</v>
      </c>
      <c r="G605" s="60"/>
      <c r="H605" s="60"/>
      <c r="I605" s="96"/>
      <c r="J605" s="60"/>
      <c r="K605" s="60"/>
      <c r="L605" s="63"/>
      <c r="M605" s="64"/>
      <c r="N605" s="63"/>
      <c r="O605" s="64"/>
      <c r="P605" s="63"/>
      <c r="Q605" s="64"/>
      <c r="R605" s="63"/>
      <c r="S605" s="64"/>
    </row>
    <row r="606" spans="1:19">
      <c r="A606" s="100"/>
      <c r="B606" s="101"/>
      <c r="C606" s="102"/>
      <c r="D606" s="62" t="s">
        <v>107</v>
      </c>
      <c r="E606" s="103"/>
      <c r="F606" s="104" t="s">
        <v>108</v>
      </c>
      <c r="G606" s="102"/>
      <c r="H606" s="103"/>
      <c r="I606" s="105"/>
      <c r="J606" s="102"/>
      <c r="K606" s="102"/>
      <c r="L606" s="63"/>
      <c r="M606" s="64"/>
      <c r="N606" s="63"/>
      <c r="O606" s="64"/>
      <c r="P606" s="63"/>
      <c r="Q606" s="64"/>
      <c r="R606" s="63"/>
      <c r="S606" s="64"/>
    </row>
    <row r="607" spans="1:19">
      <c r="A607" s="100"/>
      <c r="B607" s="101"/>
      <c r="C607" s="102"/>
      <c r="D607" s="62" t="s">
        <v>107</v>
      </c>
      <c r="E607" s="103"/>
      <c r="F607" s="104" t="s">
        <v>638</v>
      </c>
      <c r="G607" s="102"/>
      <c r="H607" s="103"/>
      <c r="I607" s="105"/>
      <c r="J607" s="102"/>
      <c r="K607" s="102"/>
      <c r="L607" s="63"/>
      <c r="M607" s="64"/>
      <c r="N607" s="63"/>
      <c r="O607" s="64"/>
      <c r="P607" s="63"/>
      <c r="Q607" s="64"/>
      <c r="R607" s="63"/>
      <c r="S607" s="64"/>
    </row>
    <row r="608" spans="1:19">
      <c r="A608" s="106"/>
      <c r="B608" s="107"/>
      <c r="C608" s="108"/>
      <c r="D608" s="62" t="s">
        <v>107</v>
      </c>
      <c r="E608" s="109"/>
      <c r="F608" s="110" t="s">
        <v>129</v>
      </c>
      <c r="G608" s="108"/>
      <c r="H608" s="111">
        <v>5</v>
      </c>
      <c r="I608" s="112"/>
      <c r="J608" s="108"/>
      <c r="K608" s="108"/>
      <c r="L608" s="63"/>
      <c r="M608" s="64"/>
      <c r="N608" s="63"/>
      <c r="O608" s="64"/>
      <c r="P608" s="63"/>
      <c r="Q608" s="64"/>
      <c r="R608" s="63"/>
      <c r="S608" s="64"/>
    </row>
    <row r="609" spans="1:19" ht="28.5">
      <c r="A609" s="21"/>
      <c r="B609" s="22"/>
      <c r="C609" s="120" t="s">
        <v>639</v>
      </c>
      <c r="D609" s="121" t="s">
        <v>96</v>
      </c>
      <c r="E609" s="122" t="s">
        <v>640</v>
      </c>
      <c r="F609" s="123" t="s">
        <v>641</v>
      </c>
      <c r="G609" s="121" t="s">
        <v>99</v>
      </c>
      <c r="H609" s="124">
        <v>3</v>
      </c>
      <c r="I609" s="125">
        <v>64.599999999999994</v>
      </c>
      <c r="J609" s="126">
        <f>ROUND(I609*H609,2)</f>
        <v>193.8</v>
      </c>
      <c r="K609" s="123" t="s">
        <v>100</v>
      </c>
      <c r="L609" s="128">
        <f>H609</f>
        <v>3</v>
      </c>
      <c r="M609" s="64">
        <f>L609*I609</f>
        <v>193.79999999999998</v>
      </c>
      <c r="N609" s="63"/>
      <c r="O609" s="64">
        <f>N609*I609</f>
        <v>0</v>
      </c>
      <c r="P609" s="63"/>
      <c r="Q609" s="64">
        <f>P609*I609</f>
        <v>0</v>
      </c>
      <c r="R609" s="127">
        <f>H609-L609-N609-P609</f>
        <v>0</v>
      </c>
      <c r="S609" s="64">
        <f>R609*I609</f>
        <v>0</v>
      </c>
    </row>
    <row r="610" spans="1:19" ht="42.75">
      <c r="A610" s="21"/>
      <c r="B610" s="22"/>
      <c r="C610" s="60"/>
      <c r="D610" s="62" t="s">
        <v>101</v>
      </c>
      <c r="E610" s="60"/>
      <c r="F610" s="95" t="s">
        <v>642</v>
      </c>
      <c r="G610" s="60"/>
      <c r="H610" s="60"/>
      <c r="I610" s="96"/>
      <c r="J610" s="60"/>
      <c r="K610" s="60"/>
      <c r="L610" s="63"/>
      <c r="M610" s="64"/>
      <c r="N610" s="63"/>
      <c r="O610" s="64"/>
      <c r="P610" s="63"/>
      <c r="Q610" s="64"/>
      <c r="R610" s="63"/>
      <c r="S610" s="64"/>
    </row>
    <row r="611" spans="1:19" ht="28.5">
      <c r="A611" s="21"/>
      <c r="B611" s="22"/>
      <c r="C611" s="60"/>
      <c r="D611" s="97" t="s">
        <v>103</v>
      </c>
      <c r="E611" s="60"/>
      <c r="F611" s="98" t="s">
        <v>643</v>
      </c>
      <c r="G611" s="60"/>
      <c r="H611" s="60"/>
      <c r="I611" s="96"/>
      <c r="J611" s="60"/>
      <c r="K611" s="60"/>
      <c r="L611" s="63"/>
      <c r="M611" s="64"/>
      <c r="N611" s="63"/>
      <c r="O611" s="64"/>
      <c r="P611" s="63"/>
      <c r="Q611" s="64"/>
      <c r="R611" s="63"/>
      <c r="S611" s="64"/>
    </row>
    <row r="612" spans="1:19">
      <c r="A612" s="100"/>
      <c r="B612" s="101"/>
      <c r="C612" s="102"/>
      <c r="D612" s="62" t="s">
        <v>107</v>
      </c>
      <c r="E612" s="103"/>
      <c r="F612" s="104" t="s">
        <v>108</v>
      </c>
      <c r="G612" s="102"/>
      <c r="H612" s="103"/>
      <c r="I612" s="105"/>
      <c r="J612" s="102"/>
      <c r="K612" s="102"/>
      <c r="L612" s="63"/>
      <c r="M612" s="64"/>
      <c r="N612" s="63"/>
      <c r="O612" s="64"/>
      <c r="P612" s="63"/>
      <c r="Q612" s="64"/>
      <c r="R612" s="63"/>
      <c r="S612" s="64"/>
    </row>
    <row r="613" spans="1:19" ht="28.5">
      <c r="A613" s="100"/>
      <c r="B613" s="101"/>
      <c r="C613" s="102"/>
      <c r="D613" s="62" t="s">
        <v>107</v>
      </c>
      <c r="E613" s="103"/>
      <c r="F613" s="104" t="s">
        <v>644</v>
      </c>
      <c r="G613" s="102"/>
      <c r="H613" s="103"/>
      <c r="I613" s="105"/>
      <c r="J613" s="102"/>
      <c r="K613" s="102"/>
      <c r="L613" s="63"/>
      <c r="M613" s="64"/>
      <c r="N613" s="63"/>
      <c r="O613" s="64"/>
      <c r="P613" s="63"/>
      <c r="Q613" s="64"/>
      <c r="R613" s="63"/>
      <c r="S613" s="64"/>
    </row>
    <row r="614" spans="1:19">
      <c r="A614" s="106"/>
      <c r="B614" s="107"/>
      <c r="C614" s="108"/>
      <c r="D614" s="62" t="s">
        <v>107</v>
      </c>
      <c r="E614" s="109"/>
      <c r="F614" s="110" t="s">
        <v>116</v>
      </c>
      <c r="G614" s="108"/>
      <c r="H614" s="111">
        <v>3</v>
      </c>
      <c r="I614" s="112"/>
      <c r="J614" s="108"/>
      <c r="K614" s="108"/>
      <c r="L614" s="63"/>
      <c r="M614" s="64"/>
      <c r="N614" s="63"/>
      <c r="O614" s="64"/>
      <c r="P614" s="63"/>
      <c r="Q614" s="64"/>
      <c r="R614" s="63"/>
      <c r="S614" s="64"/>
    </row>
    <row r="615" spans="1:19">
      <c r="A615" s="75"/>
      <c r="B615" s="76"/>
      <c r="C615" s="77"/>
      <c r="D615" s="78" t="s">
        <v>92</v>
      </c>
      <c r="E615" s="78" t="s">
        <v>645</v>
      </c>
      <c r="F615" s="78" t="s">
        <v>646</v>
      </c>
      <c r="G615" s="77"/>
      <c r="H615" s="77"/>
      <c r="I615" s="79"/>
      <c r="J615" s="80">
        <f>J616+J620+J626+J629+J633+J637+J642</f>
        <v>195499.84</v>
      </c>
      <c r="K615" s="77"/>
      <c r="L615" s="63"/>
      <c r="M615" s="81">
        <f>M616+M620+M626+M629+M633+M637+M642</f>
        <v>195499.83289999998</v>
      </c>
      <c r="N615" s="63"/>
      <c r="O615" s="81">
        <f>O616+O620+O626+O629+O633+O637+O642</f>
        <v>0</v>
      </c>
      <c r="P615" s="63"/>
      <c r="Q615" s="81">
        <f>Q616+Q620+Q626+Q629+Q633+Q637+Q642</f>
        <v>0</v>
      </c>
      <c r="R615" s="63"/>
      <c r="S615" s="81">
        <f>S616+S620+S626+S629+S633+S637+S642</f>
        <v>0</v>
      </c>
    </row>
    <row r="616" spans="1:19" ht="42.75">
      <c r="A616" s="21"/>
      <c r="B616" s="22"/>
      <c r="C616" s="120" t="s">
        <v>647</v>
      </c>
      <c r="D616" s="121" t="s">
        <v>96</v>
      </c>
      <c r="E616" s="122" t="s">
        <v>648</v>
      </c>
      <c r="F616" s="123" t="s">
        <v>649</v>
      </c>
      <c r="G616" s="121" t="s">
        <v>237</v>
      </c>
      <c r="H616" s="124">
        <v>3.722</v>
      </c>
      <c r="I616" s="125">
        <v>556</v>
      </c>
      <c r="J616" s="126">
        <f>ROUND(I616*H616,2)</f>
        <v>2069.4299999999998</v>
      </c>
      <c r="K616" s="123" t="s">
        <v>100</v>
      </c>
      <c r="L616" s="128">
        <f>H616</f>
        <v>3.722</v>
      </c>
      <c r="M616" s="64">
        <f>L616*I616</f>
        <v>2069.4319999999998</v>
      </c>
      <c r="N616" s="63"/>
      <c r="O616" s="64">
        <f>N616*I616</f>
        <v>0</v>
      </c>
      <c r="P616" s="63"/>
      <c r="Q616" s="64">
        <f>P616*I616</f>
        <v>0</v>
      </c>
      <c r="R616" s="127">
        <f>H616-L616-N616-P616</f>
        <v>0</v>
      </c>
      <c r="S616" s="64">
        <f>R616*I616</f>
        <v>0</v>
      </c>
    </row>
    <row r="617" spans="1:19" ht="42.75">
      <c r="A617" s="21"/>
      <c r="B617" s="22"/>
      <c r="C617" s="60"/>
      <c r="D617" s="62" t="s">
        <v>101</v>
      </c>
      <c r="E617" s="60"/>
      <c r="F617" s="95" t="s">
        <v>650</v>
      </c>
      <c r="G617" s="60"/>
      <c r="H617" s="60"/>
      <c r="I617" s="96"/>
      <c r="J617" s="60"/>
      <c r="K617" s="60"/>
      <c r="L617" s="63"/>
      <c r="M617" s="64"/>
      <c r="N617" s="63"/>
      <c r="O617" s="64"/>
      <c r="P617" s="63"/>
      <c r="Q617" s="64"/>
      <c r="R617" s="63"/>
      <c r="S617" s="64"/>
    </row>
    <row r="618" spans="1:19" ht="28.5">
      <c r="A618" s="21"/>
      <c r="B618" s="22"/>
      <c r="C618" s="60"/>
      <c r="D618" s="97" t="s">
        <v>103</v>
      </c>
      <c r="E618" s="60"/>
      <c r="F618" s="98" t="s">
        <v>651</v>
      </c>
      <c r="G618" s="60"/>
      <c r="H618" s="60"/>
      <c r="I618" s="96"/>
      <c r="J618" s="60"/>
      <c r="K618" s="60"/>
      <c r="L618" s="63"/>
      <c r="M618" s="64"/>
      <c r="N618" s="63"/>
      <c r="O618" s="64"/>
      <c r="P618" s="63"/>
      <c r="Q618" s="64"/>
      <c r="R618" s="63"/>
      <c r="S618" s="64"/>
    </row>
    <row r="619" spans="1:19">
      <c r="A619" s="106"/>
      <c r="B619" s="107"/>
      <c r="C619" s="108"/>
      <c r="D619" s="62" t="s">
        <v>107</v>
      </c>
      <c r="E619" s="109"/>
      <c r="F619" s="110" t="s">
        <v>652</v>
      </c>
      <c r="G619" s="108"/>
      <c r="H619" s="111">
        <v>3.722</v>
      </c>
      <c r="I619" s="112"/>
      <c r="J619" s="108"/>
      <c r="K619" s="108"/>
      <c r="L619" s="63"/>
      <c r="M619" s="64"/>
      <c r="N619" s="63"/>
      <c r="O619" s="64"/>
      <c r="P619" s="63"/>
      <c r="Q619" s="64"/>
      <c r="R619" s="63"/>
      <c r="S619" s="64"/>
    </row>
    <row r="620" spans="1:19" ht="42.75">
      <c r="A620" s="21"/>
      <c r="B620" s="22"/>
      <c r="C620" s="120" t="s">
        <v>653</v>
      </c>
      <c r="D620" s="121" t="s">
        <v>96</v>
      </c>
      <c r="E620" s="122" t="s">
        <v>654</v>
      </c>
      <c r="F620" s="123" t="s">
        <v>655</v>
      </c>
      <c r="G620" s="121" t="s">
        <v>237</v>
      </c>
      <c r="H620" s="124">
        <v>492.45499999999998</v>
      </c>
      <c r="I620" s="125">
        <v>50.9</v>
      </c>
      <c r="J620" s="126">
        <f>ROUND(I620*H620,2)</f>
        <v>25065.96</v>
      </c>
      <c r="K620" s="123"/>
      <c r="L620" s="128">
        <f>H620</f>
        <v>492.45499999999998</v>
      </c>
      <c r="M620" s="64">
        <f>L620*I620</f>
        <v>25065.959499999997</v>
      </c>
      <c r="N620" s="63"/>
      <c r="O620" s="64">
        <f>N620*I620</f>
        <v>0</v>
      </c>
      <c r="P620" s="63"/>
      <c r="Q620" s="64">
        <f>P620*I620</f>
        <v>0</v>
      </c>
      <c r="R620" s="127">
        <f>H620-L620-N620-P620</f>
        <v>0</v>
      </c>
      <c r="S620" s="64">
        <f>R620*I620</f>
        <v>0</v>
      </c>
    </row>
    <row r="621" spans="1:19" ht="42.75">
      <c r="A621" s="21"/>
      <c r="B621" s="22"/>
      <c r="C621" s="60"/>
      <c r="D621" s="62" t="s">
        <v>101</v>
      </c>
      <c r="E621" s="60"/>
      <c r="F621" s="95" t="s">
        <v>656</v>
      </c>
      <c r="G621" s="60"/>
      <c r="H621" s="60"/>
      <c r="I621" s="96"/>
      <c r="J621" s="60"/>
      <c r="K621" s="60"/>
      <c r="L621" s="63"/>
      <c r="M621" s="64"/>
      <c r="N621" s="63"/>
      <c r="O621" s="64"/>
      <c r="P621" s="63"/>
      <c r="Q621" s="64"/>
      <c r="R621" s="63"/>
      <c r="S621" s="64"/>
    </row>
    <row r="622" spans="1:19">
      <c r="A622" s="106"/>
      <c r="B622" s="107"/>
      <c r="C622" s="108"/>
      <c r="D622" s="62" t="s">
        <v>107</v>
      </c>
      <c r="E622" s="109"/>
      <c r="F622" s="110" t="s">
        <v>657</v>
      </c>
      <c r="G622" s="108"/>
      <c r="H622" s="111">
        <v>188.73</v>
      </c>
      <c r="I622" s="112"/>
      <c r="J622" s="108"/>
      <c r="K622" s="108"/>
      <c r="L622" s="63"/>
      <c r="M622" s="64"/>
      <c r="N622" s="63"/>
      <c r="O622" s="64"/>
      <c r="P622" s="63"/>
      <c r="Q622" s="64"/>
      <c r="R622" s="63"/>
      <c r="S622" s="64"/>
    </row>
    <row r="623" spans="1:19">
      <c r="A623" s="106"/>
      <c r="B623" s="107"/>
      <c r="C623" s="108"/>
      <c r="D623" s="62" t="s">
        <v>107</v>
      </c>
      <c r="E623" s="109"/>
      <c r="F623" s="110" t="s">
        <v>658</v>
      </c>
      <c r="G623" s="108"/>
      <c r="H623" s="111">
        <v>2.52</v>
      </c>
      <c r="I623" s="112"/>
      <c r="J623" s="108"/>
      <c r="K623" s="108"/>
      <c r="L623" s="63"/>
      <c r="M623" s="64"/>
      <c r="N623" s="63"/>
      <c r="O623" s="64"/>
      <c r="P623" s="63"/>
      <c r="Q623" s="64"/>
      <c r="R623" s="63"/>
      <c r="S623" s="64"/>
    </row>
    <row r="624" spans="1:19">
      <c r="A624" s="106"/>
      <c r="B624" s="107"/>
      <c r="C624" s="108"/>
      <c r="D624" s="62" t="s">
        <v>107</v>
      </c>
      <c r="E624" s="109"/>
      <c r="F624" s="110" t="s">
        <v>659</v>
      </c>
      <c r="G624" s="108"/>
      <c r="H624" s="111">
        <v>139.98500000000001</v>
      </c>
      <c r="I624" s="112"/>
      <c r="J624" s="108"/>
      <c r="K624" s="108"/>
      <c r="L624" s="63"/>
      <c r="M624" s="64"/>
      <c r="N624" s="63"/>
      <c r="O624" s="64"/>
      <c r="P624" s="63"/>
      <c r="Q624" s="64"/>
      <c r="R624" s="63"/>
      <c r="S624" s="64"/>
    </row>
    <row r="625" spans="1:19">
      <c r="A625" s="106"/>
      <c r="B625" s="107"/>
      <c r="C625" s="108"/>
      <c r="D625" s="62" t="s">
        <v>107</v>
      </c>
      <c r="E625" s="109"/>
      <c r="F625" s="110" t="s">
        <v>660</v>
      </c>
      <c r="G625" s="108"/>
      <c r="H625" s="111">
        <v>161.22</v>
      </c>
      <c r="I625" s="112"/>
      <c r="J625" s="108"/>
      <c r="K625" s="108"/>
      <c r="L625" s="63"/>
      <c r="M625" s="64"/>
      <c r="N625" s="63"/>
      <c r="O625" s="64"/>
      <c r="P625" s="63"/>
      <c r="Q625" s="64"/>
      <c r="R625" s="63"/>
      <c r="S625" s="64"/>
    </row>
    <row r="626" spans="1:19" ht="28.5">
      <c r="A626" s="21"/>
      <c r="B626" s="22"/>
      <c r="C626" s="120" t="s">
        <v>661</v>
      </c>
      <c r="D626" s="121" t="s">
        <v>96</v>
      </c>
      <c r="E626" s="122" t="s">
        <v>662</v>
      </c>
      <c r="F626" s="123" t="s">
        <v>663</v>
      </c>
      <c r="G626" s="121" t="s">
        <v>237</v>
      </c>
      <c r="H626" s="124">
        <v>10.4</v>
      </c>
      <c r="I626" s="125">
        <v>50.9</v>
      </c>
      <c r="J626" s="126">
        <f>ROUND(I626*H626,2)</f>
        <v>529.36</v>
      </c>
      <c r="K626" s="123"/>
      <c r="L626" s="128">
        <f>H626</f>
        <v>10.4</v>
      </c>
      <c r="M626" s="64">
        <f>L626*I626</f>
        <v>529.36</v>
      </c>
      <c r="N626" s="63"/>
      <c r="O626" s="64">
        <f>N626*I626</f>
        <v>0</v>
      </c>
      <c r="P626" s="63"/>
      <c r="Q626" s="64">
        <f>P626*I626</f>
        <v>0</v>
      </c>
      <c r="R626" s="127">
        <f>H626-L626-N626-P626</f>
        <v>0</v>
      </c>
      <c r="S626" s="64">
        <f>R626*I626</f>
        <v>0</v>
      </c>
    </row>
    <row r="627" spans="1:19" ht="28.5">
      <c r="A627" s="21"/>
      <c r="B627" s="22"/>
      <c r="C627" s="60"/>
      <c r="D627" s="62" t="s">
        <v>101</v>
      </c>
      <c r="E627" s="60"/>
      <c r="F627" s="95" t="s">
        <v>664</v>
      </c>
      <c r="G627" s="60"/>
      <c r="H627" s="60"/>
      <c r="I627" s="96"/>
      <c r="J627" s="60"/>
      <c r="K627" s="60"/>
      <c r="L627" s="63"/>
      <c r="M627" s="64"/>
      <c r="N627" s="63"/>
      <c r="O627" s="64"/>
      <c r="P627" s="63"/>
      <c r="Q627" s="64"/>
      <c r="R627" s="63"/>
      <c r="S627" s="64"/>
    </row>
    <row r="628" spans="1:19">
      <c r="A628" s="106"/>
      <c r="B628" s="107"/>
      <c r="C628" s="108"/>
      <c r="D628" s="62" t="s">
        <v>107</v>
      </c>
      <c r="E628" s="109"/>
      <c r="F628" s="110" t="s">
        <v>665</v>
      </c>
      <c r="G628" s="108"/>
      <c r="H628" s="111">
        <v>10.4</v>
      </c>
      <c r="I628" s="112"/>
      <c r="J628" s="108"/>
      <c r="K628" s="108"/>
      <c r="L628" s="63"/>
      <c r="M628" s="64"/>
      <c r="N628" s="63"/>
      <c r="O628" s="64"/>
      <c r="P628" s="63"/>
      <c r="Q628" s="64"/>
      <c r="R628" s="63"/>
      <c r="S628" s="64"/>
    </row>
    <row r="629" spans="1:19" ht="42.75">
      <c r="A629" s="21"/>
      <c r="B629" s="22"/>
      <c r="C629" s="120" t="s">
        <v>666</v>
      </c>
      <c r="D629" s="121" t="s">
        <v>96</v>
      </c>
      <c r="E629" s="122" t="s">
        <v>667</v>
      </c>
      <c r="F629" s="123" t="s">
        <v>668</v>
      </c>
      <c r="G629" s="121" t="s">
        <v>237</v>
      </c>
      <c r="H629" s="124">
        <v>68.712000000000003</v>
      </c>
      <c r="I629" s="125">
        <v>57.2</v>
      </c>
      <c r="J629" s="126">
        <f>ROUND(I629*H629,2)</f>
        <v>3930.33</v>
      </c>
      <c r="K629" s="123"/>
      <c r="L629" s="128">
        <f>H629</f>
        <v>68.712000000000003</v>
      </c>
      <c r="M629" s="64">
        <f>L629*I629</f>
        <v>3930.3264000000004</v>
      </c>
      <c r="N629" s="63"/>
      <c r="O629" s="64">
        <f>N629*I629</f>
        <v>0</v>
      </c>
      <c r="P629" s="63"/>
      <c r="Q629" s="64">
        <f>P629*I629</f>
        <v>0</v>
      </c>
      <c r="R629" s="127">
        <f>H629-L629-N629-P629</f>
        <v>0</v>
      </c>
      <c r="S629" s="64">
        <f>R629*I629</f>
        <v>0</v>
      </c>
    </row>
    <row r="630" spans="1:19" ht="42.75">
      <c r="A630" s="21"/>
      <c r="B630" s="22"/>
      <c r="C630" s="60"/>
      <c r="D630" s="62" t="s">
        <v>101</v>
      </c>
      <c r="E630" s="60"/>
      <c r="F630" s="95" t="s">
        <v>669</v>
      </c>
      <c r="G630" s="60"/>
      <c r="H630" s="60"/>
      <c r="I630" s="96"/>
      <c r="J630" s="60"/>
      <c r="K630" s="60"/>
      <c r="L630" s="63"/>
      <c r="M630" s="64"/>
      <c r="N630" s="63"/>
      <c r="O630" s="64"/>
      <c r="P630" s="63"/>
      <c r="Q630" s="64"/>
      <c r="R630" s="63"/>
      <c r="S630" s="64"/>
    </row>
    <row r="631" spans="1:19">
      <c r="A631" s="106"/>
      <c r="B631" s="107"/>
      <c r="C631" s="108"/>
      <c r="D631" s="62" t="s">
        <v>107</v>
      </c>
      <c r="E631" s="109"/>
      <c r="F631" s="110" t="s">
        <v>670</v>
      </c>
      <c r="G631" s="108"/>
      <c r="H631" s="111">
        <v>64.989999999999995</v>
      </c>
      <c r="I631" s="112"/>
      <c r="J631" s="108"/>
      <c r="K631" s="108"/>
      <c r="L631" s="63"/>
      <c r="M631" s="64"/>
      <c r="N631" s="63"/>
      <c r="O631" s="64"/>
      <c r="P631" s="63"/>
      <c r="Q631" s="64"/>
      <c r="R631" s="63"/>
      <c r="S631" s="64"/>
    </row>
    <row r="632" spans="1:19">
      <c r="A632" s="106"/>
      <c r="B632" s="107"/>
      <c r="C632" s="108"/>
      <c r="D632" s="62" t="s">
        <v>107</v>
      </c>
      <c r="E632" s="109"/>
      <c r="F632" s="110" t="s">
        <v>652</v>
      </c>
      <c r="G632" s="108"/>
      <c r="H632" s="111">
        <v>3.722</v>
      </c>
      <c r="I632" s="112"/>
      <c r="J632" s="108"/>
      <c r="K632" s="108"/>
      <c r="L632" s="63"/>
      <c r="M632" s="64"/>
      <c r="N632" s="63"/>
      <c r="O632" s="64"/>
      <c r="P632" s="63"/>
      <c r="Q632" s="64"/>
      <c r="R632" s="63"/>
      <c r="S632" s="64"/>
    </row>
    <row r="633" spans="1:19" ht="28.5">
      <c r="A633" s="21"/>
      <c r="B633" s="22"/>
      <c r="C633" s="120" t="s">
        <v>671</v>
      </c>
      <c r="D633" s="121" t="s">
        <v>96</v>
      </c>
      <c r="E633" s="122" t="s">
        <v>672</v>
      </c>
      <c r="F633" s="123" t="s">
        <v>673</v>
      </c>
      <c r="G633" s="121" t="s">
        <v>237</v>
      </c>
      <c r="H633" s="124">
        <v>139.98500000000001</v>
      </c>
      <c r="I633" s="125">
        <v>143</v>
      </c>
      <c r="J633" s="126">
        <f>ROUND(I633*H633,2)</f>
        <v>20017.86</v>
      </c>
      <c r="K633" s="123" t="s">
        <v>100</v>
      </c>
      <c r="L633" s="128">
        <f>H633</f>
        <v>139.98500000000001</v>
      </c>
      <c r="M633" s="64">
        <f>L633*I633</f>
        <v>20017.855000000003</v>
      </c>
      <c r="N633" s="63"/>
      <c r="O633" s="64">
        <f>N633*I633</f>
        <v>0</v>
      </c>
      <c r="P633" s="63"/>
      <c r="Q633" s="64">
        <f>P633*I633</f>
        <v>0</v>
      </c>
      <c r="R633" s="127">
        <f>H633-L633-N633-P633</f>
        <v>0</v>
      </c>
      <c r="S633" s="64">
        <f>R633*I633</f>
        <v>0</v>
      </c>
    </row>
    <row r="634" spans="1:19" ht="42.75">
      <c r="A634" s="21"/>
      <c r="B634" s="22"/>
      <c r="C634" s="60"/>
      <c r="D634" s="62" t="s">
        <v>101</v>
      </c>
      <c r="E634" s="60"/>
      <c r="F634" s="95" t="s">
        <v>674</v>
      </c>
      <c r="G634" s="60"/>
      <c r="H634" s="60"/>
      <c r="I634" s="96"/>
      <c r="J634" s="60"/>
      <c r="K634" s="60"/>
      <c r="L634" s="63"/>
      <c r="M634" s="64"/>
      <c r="N634" s="63"/>
      <c r="O634" s="64"/>
      <c r="P634" s="63"/>
      <c r="Q634" s="64"/>
      <c r="R634" s="63"/>
      <c r="S634" s="64"/>
    </row>
    <row r="635" spans="1:19" ht="28.5">
      <c r="A635" s="21"/>
      <c r="B635" s="22"/>
      <c r="C635" s="60"/>
      <c r="D635" s="97" t="s">
        <v>103</v>
      </c>
      <c r="E635" s="60"/>
      <c r="F635" s="98" t="s">
        <v>675</v>
      </c>
      <c r="G635" s="60"/>
      <c r="H635" s="60"/>
      <c r="I635" s="96"/>
      <c r="J635" s="60"/>
      <c r="K635" s="60"/>
      <c r="L635" s="63"/>
      <c r="M635" s="64"/>
      <c r="N635" s="63"/>
      <c r="O635" s="64"/>
      <c r="P635" s="63"/>
      <c r="Q635" s="64"/>
      <c r="R635" s="63"/>
      <c r="S635" s="64"/>
    </row>
    <row r="636" spans="1:19">
      <c r="A636" s="106"/>
      <c r="B636" s="107"/>
      <c r="C636" s="108"/>
      <c r="D636" s="62" t="s">
        <v>107</v>
      </c>
      <c r="E636" s="109"/>
      <c r="F636" s="110" t="s">
        <v>659</v>
      </c>
      <c r="G636" s="108"/>
      <c r="H636" s="111">
        <v>139.98500000000001</v>
      </c>
      <c r="I636" s="112"/>
      <c r="J636" s="108"/>
      <c r="K636" s="108"/>
      <c r="L636" s="63"/>
      <c r="M636" s="64"/>
      <c r="N636" s="63"/>
      <c r="O636" s="64"/>
      <c r="P636" s="63"/>
      <c r="Q636" s="64"/>
      <c r="R636" s="63"/>
      <c r="S636" s="64"/>
    </row>
    <row r="637" spans="1:19" ht="42.75">
      <c r="A637" s="21"/>
      <c r="B637" s="22"/>
      <c r="C637" s="120" t="s">
        <v>676</v>
      </c>
      <c r="D637" s="121" t="s">
        <v>96</v>
      </c>
      <c r="E637" s="122" t="s">
        <v>677</v>
      </c>
      <c r="F637" s="123" t="s">
        <v>678</v>
      </c>
      <c r="G637" s="121" t="s">
        <v>237</v>
      </c>
      <c r="H637" s="124">
        <v>191.25</v>
      </c>
      <c r="I637" s="125">
        <v>314</v>
      </c>
      <c r="J637" s="126">
        <f>ROUND(I637*H637,2)</f>
        <v>60052.5</v>
      </c>
      <c r="K637" s="123" t="s">
        <v>100</v>
      </c>
      <c r="L637" s="128">
        <f>H637</f>
        <v>191.25</v>
      </c>
      <c r="M637" s="64">
        <f>L637*I637</f>
        <v>60052.5</v>
      </c>
      <c r="N637" s="63"/>
      <c r="O637" s="64">
        <f>N637*I637</f>
        <v>0</v>
      </c>
      <c r="P637" s="63"/>
      <c r="Q637" s="64">
        <f>P637*I637</f>
        <v>0</v>
      </c>
      <c r="R637" s="127">
        <f>H637-L637-N637-P637</f>
        <v>0</v>
      </c>
      <c r="S637" s="64">
        <f>R637*I637</f>
        <v>0</v>
      </c>
    </row>
    <row r="638" spans="1:19" ht="42.75">
      <c r="A638" s="21"/>
      <c r="B638" s="22"/>
      <c r="C638" s="60"/>
      <c r="D638" s="62" t="s">
        <v>101</v>
      </c>
      <c r="E638" s="60"/>
      <c r="F638" s="95" t="s">
        <v>238</v>
      </c>
      <c r="G638" s="60"/>
      <c r="H638" s="60"/>
      <c r="I638" s="96"/>
      <c r="J638" s="60"/>
      <c r="K638" s="60"/>
      <c r="L638" s="63"/>
      <c r="M638" s="64"/>
      <c r="N638" s="63"/>
      <c r="O638" s="64"/>
      <c r="P638" s="63"/>
      <c r="Q638" s="64"/>
      <c r="R638" s="63"/>
      <c r="S638" s="64"/>
    </row>
    <row r="639" spans="1:19" ht="28.5">
      <c r="A639" s="21"/>
      <c r="B639" s="22"/>
      <c r="C639" s="60"/>
      <c r="D639" s="97" t="s">
        <v>103</v>
      </c>
      <c r="E639" s="60"/>
      <c r="F639" s="98" t="s">
        <v>679</v>
      </c>
      <c r="G639" s="60"/>
      <c r="H639" s="60"/>
      <c r="I639" s="96"/>
      <c r="J639" s="60"/>
      <c r="K639" s="60"/>
      <c r="L639" s="63"/>
      <c r="M639" s="64"/>
      <c r="N639" s="63"/>
      <c r="O639" s="64"/>
      <c r="P639" s="63"/>
      <c r="Q639" s="64"/>
      <c r="R639" s="63"/>
      <c r="S639" s="64"/>
    </row>
    <row r="640" spans="1:19">
      <c r="A640" s="106"/>
      <c r="B640" s="107"/>
      <c r="C640" s="108"/>
      <c r="D640" s="62" t="s">
        <v>107</v>
      </c>
      <c r="E640" s="109"/>
      <c r="F640" s="110" t="s">
        <v>657</v>
      </c>
      <c r="G640" s="108"/>
      <c r="H640" s="111">
        <v>188.73</v>
      </c>
      <c r="I640" s="112"/>
      <c r="J640" s="108"/>
      <c r="K640" s="108"/>
      <c r="L640" s="63"/>
      <c r="M640" s="64"/>
      <c r="N640" s="63"/>
      <c r="O640" s="64"/>
      <c r="P640" s="63"/>
      <c r="Q640" s="64"/>
      <c r="R640" s="63"/>
      <c r="S640" s="64"/>
    </row>
    <row r="641" spans="1:19">
      <c r="A641" s="106"/>
      <c r="B641" s="107"/>
      <c r="C641" s="108"/>
      <c r="D641" s="62" t="s">
        <v>107</v>
      </c>
      <c r="E641" s="109"/>
      <c r="F641" s="110" t="s">
        <v>658</v>
      </c>
      <c r="G641" s="108"/>
      <c r="H641" s="111">
        <v>2.52</v>
      </c>
      <c r="I641" s="112"/>
      <c r="J641" s="108"/>
      <c r="K641" s="108"/>
      <c r="L641" s="63"/>
      <c r="M641" s="64"/>
      <c r="N641" s="63"/>
      <c r="O641" s="64"/>
      <c r="P641" s="63"/>
      <c r="Q641" s="64"/>
      <c r="R641" s="63"/>
      <c r="S641" s="64"/>
    </row>
    <row r="642" spans="1:19" ht="42.75">
      <c r="A642" s="21"/>
      <c r="B642" s="22"/>
      <c r="C642" s="120" t="s">
        <v>680</v>
      </c>
      <c r="D642" s="121" t="s">
        <v>96</v>
      </c>
      <c r="E642" s="122" t="s">
        <v>681</v>
      </c>
      <c r="F642" s="123" t="s">
        <v>682</v>
      </c>
      <c r="G642" s="121" t="s">
        <v>237</v>
      </c>
      <c r="H642" s="124">
        <v>161.22</v>
      </c>
      <c r="I642" s="125">
        <v>520</v>
      </c>
      <c r="J642" s="126">
        <f>ROUND(I642*H642,2)</f>
        <v>83834.399999999994</v>
      </c>
      <c r="K642" s="123" t="s">
        <v>100</v>
      </c>
      <c r="L642" s="128">
        <f>H642</f>
        <v>161.22</v>
      </c>
      <c r="M642" s="64">
        <f>L642*I642</f>
        <v>83834.399999999994</v>
      </c>
      <c r="N642" s="63"/>
      <c r="O642" s="64">
        <f>N642*I642</f>
        <v>0</v>
      </c>
      <c r="P642" s="63"/>
      <c r="Q642" s="64">
        <f>P642*I642</f>
        <v>0</v>
      </c>
      <c r="R642" s="127">
        <f>H642-L642-N642-P642</f>
        <v>0</v>
      </c>
      <c r="S642" s="64">
        <f>R642*I642</f>
        <v>0</v>
      </c>
    </row>
    <row r="643" spans="1:19" ht="42.75">
      <c r="A643" s="21"/>
      <c r="B643" s="22"/>
      <c r="C643" s="60"/>
      <c r="D643" s="62" t="s">
        <v>101</v>
      </c>
      <c r="E643" s="60"/>
      <c r="F643" s="95" t="s">
        <v>683</v>
      </c>
      <c r="G643" s="60"/>
      <c r="H643" s="60"/>
      <c r="I643" s="96"/>
      <c r="J643" s="60"/>
      <c r="K643" s="60"/>
      <c r="L643" s="63"/>
      <c r="M643" s="64"/>
      <c r="N643" s="63"/>
      <c r="O643" s="64"/>
      <c r="P643" s="63"/>
      <c r="Q643" s="64"/>
      <c r="R643" s="63"/>
      <c r="S643" s="64"/>
    </row>
    <row r="644" spans="1:19" ht="28.5">
      <c r="A644" s="21"/>
      <c r="B644" s="22"/>
      <c r="C644" s="60"/>
      <c r="D644" s="97" t="s">
        <v>103</v>
      </c>
      <c r="E644" s="60"/>
      <c r="F644" s="98" t="s">
        <v>684</v>
      </c>
      <c r="G644" s="60"/>
      <c r="H644" s="60"/>
      <c r="I644" s="96"/>
      <c r="J644" s="60"/>
      <c r="K644" s="60"/>
      <c r="L644" s="63"/>
      <c r="M644" s="64"/>
      <c r="N644" s="63"/>
      <c r="O644" s="64"/>
      <c r="P644" s="63"/>
      <c r="Q644" s="64"/>
      <c r="R644" s="63"/>
      <c r="S644" s="64"/>
    </row>
    <row r="645" spans="1:19">
      <c r="A645" s="106"/>
      <c r="B645" s="107"/>
      <c r="C645" s="108"/>
      <c r="D645" s="62" t="s">
        <v>107</v>
      </c>
      <c r="E645" s="109"/>
      <c r="F645" s="110" t="s">
        <v>660</v>
      </c>
      <c r="G645" s="108"/>
      <c r="H645" s="111">
        <v>161.22</v>
      </c>
      <c r="I645" s="112"/>
      <c r="J645" s="108"/>
      <c r="K645" s="108"/>
      <c r="L645" s="63"/>
      <c r="M645" s="64"/>
      <c r="N645" s="63"/>
      <c r="O645" s="64"/>
      <c r="P645" s="63"/>
      <c r="Q645" s="64"/>
      <c r="R645" s="63"/>
      <c r="S645" s="64"/>
    </row>
    <row r="646" spans="1:19">
      <c r="A646" s="75"/>
      <c r="B646" s="76"/>
      <c r="C646" s="77"/>
      <c r="D646" s="78" t="s">
        <v>92</v>
      </c>
      <c r="E646" s="78" t="s">
        <v>685</v>
      </c>
      <c r="F646" s="78" t="s">
        <v>686</v>
      </c>
      <c r="G646" s="77"/>
      <c r="H646" s="77"/>
      <c r="I646" s="79"/>
      <c r="J646" s="80">
        <f>J647+J650</f>
        <v>86004.41</v>
      </c>
      <c r="K646" s="77"/>
      <c r="L646" s="63"/>
      <c r="M646" s="81">
        <f>M647+M650</f>
        <v>86004.409660000005</v>
      </c>
      <c r="N646" s="63"/>
      <c r="O646" s="81">
        <f>O647+O650</f>
        <v>0</v>
      </c>
      <c r="P646" s="63"/>
      <c r="Q646" s="81">
        <f>Q647+Q650</f>
        <v>0</v>
      </c>
      <c r="R646" s="63"/>
      <c r="S646" s="81">
        <f>S647+S650</f>
        <v>0</v>
      </c>
    </row>
    <row r="647" spans="1:19" ht="28.5">
      <c r="A647" s="21"/>
      <c r="B647" s="22"/>
      <c r="C647" s="120" t="s">
        <v>687</v>
      </c>
      <c r="D647" s="121" t="s">
        <v>96</v>
      </c>
      <c r="E647" s="122" t="s">
        <v>688</v>
      </c>
      <c r="F647" s="123" t="s">
        <v>689</v>
      </c>
      <c r="G647" s="121" t="s">
        <v>237</v>
      </c>
      <c r="H647" s="124">
        <v>349.58300000000003</v>
      </c>
      <c r="I647" s="125">
        <v>237</v>
      </c>
      <c r="J647" s="126">
        <f>ROUND(I647*H647,2)</f>
        <v>82851.17</v>
      </c>
      <c r="K647" s="123" t="s">
        <v>100</v>
      </c>
      <c r="L647" s="128">
        <f>H647</f>
        <v>349.58300000000003</v>
      </c>
      <c r="M647" s="64">
        <f>L647*I647</f>
        <v>82851.171000000002</v>
      </c>
      <c r="N647" s="63"/>
      <c r="O647" s="64">
        <f>N647*I647</f>
        <v>0</v>
      </c>
      <c r="P647" s="63"/>
      <c r="Q647" s="64">
        <f>P647*I647</f>
        <v>0</v>
      </c>
      <c r="R647" s="127">
        <f>H647-L647-N647-P647</f>
        <v>0</v>
      </c>
      <c r="S647" s="64">
        <f>R647*I647</f>
        <v>0</v>
      </c>
    </row>
    <row r="648" spans="1:19" ht="28.5">
      <c r="A648" s="21"/>
      <c r="B648" s="22"/>
      <c r="C648" s="60"/>
      <c r="D648" s="62" t="s">
        <v>101</v>
      </c>
      <c r="E648" s="60"/>
      <c r="F648" s="95" t="s">
        <v>690</v>
      </c>
      <c r="G648" s="60"/>
      <c r="H648" s="60"/>
      <c r="I648" s="96"/>
      <c r="J648" s="60"/>
      <c r="K648" s="60"/>
      <c r="L648" s="63"/>
      <c r="M648" s="64"/>
      <c r="N648" s="63"/>
      <c r="O648" s="64"/>
      <c r="P648" s="63"/>
      <c r="Q648" s="64"/>
      <c r="R648" s="63"/>
      <c r="S648" s="64"/>
    </row>
    <row r="649" spans="1:19" ht="28.5">
      <c r="A649" s="21"/>
      <c r="B649" s="22"/>
      <c r="C649" s="60"/>
      <c r="D649" s="97" t="s">
        <v>103</v>
      </c>
      <c r="E649" s="60"/>
      <c r="F649" s="98" t="s">
        <v>691</v>
      </c>
      <c r="G649" s="60"/>
      <c r="H649" s="60"/>
      <c r="I649" s="96"/>
      <c r="J649" s="60"/>
      <c r="K649" s="60"/>
      <c r="L649" s="63"/>
      <c r="M649" s="64"/>
      <c r="N649" s="63"/>
      <c r="O649" s="64"/>
      <c r="P649" s="63"/>
      <c r="Q649" s="64"/>
      <c r="R649" s="63"/>
      <c r="S649" s="64"/>
    </row>
    <row r="650" spans="1:19" ht="28.5">
      <c r="A650" s="21"/>
      <c r="B650" s="22"/>
      <c r="C650" s="120" t="s">
        <v>692</v>
      </c>
      <c r="D650" s="121" t="s">
        <v>96</v>
      </c>
      <c r="E650" s="122" t="s">
        <v>693</v>
      </c>
      <c r="F650" s="123" t="s">
        <v>694</v>
      </c>
      <c r="G650" s="121" t="s">
        <v>237</v>
      </c>
      <c r="H650" s="124">
        <v>349.58300000000003</v>
      </c>
      <c r="I650" s="125">
        <v>9.02</v>
      </c>
      <c r="J650" s="126">
        <f>ROUND(I650*H650,2)</f>
        <v>3153.24</v>
      </c>
      <c r="K650" s="123" t="s">
        <v>100</v>
      </c>
      <c r="L650" s="128">
        <f>H650</f>
        <v>349.58300000000003</v>
      </c>
      <c r="M650" s="64">
        <f>L650*I650</f>
        <v>3153.23866</v>
      </c>
      <c r="N650" s="63"/>
      <c r="O650" s="64">
        <f>N650*I650</f>
        <v>0</v>
      </c>
      <c r="P650" s="63"/>
      <c r="Q650" s="64">
        <f>P650*I650</f>
        <v>0</v>
      </c>
      <c r="R650" s="127">
        <f>H650-L650-N650-P650</f>
        <v>0</v>
      </c>
      <c r="S650" s="64">
        <f>R650*I650</f>
        <v>0</v>
      </c>
    </row>
    <row r="651" spans="1:19" ht="42.75">
      <c r="A651" s="21"/>
      <c r="B651" s="22"/>
      <c r="C651" s="60"/>
      <c r="D651" s="62" t="s">
        <v>101</v>
      </c>
      <c r="E651" s="60"/>
      <c r="F651" s="95" t="s">
        <v>695</v>
      </c>
      <c r="G651" s="60"/>
      <c r="H651" s="60"/>
      <c r="I651" s="96"/>
      <c r="J651" s="60"/>
      <c r="K651" s="60"/>
      <c r="L651" s="63"/>
      <c r="M651" s="64"/>
      <c r="N651" s="63"/>
      <c r="O651" s="64"/>
      <c r="P651" s="63"/>
      <c r="Q651" s="64"/>
      <c r="R651" s="63"/>
      <c r="S651" s="64"/>
    </row>
    <row r="652" spans="1:19" ht="28.5">
      <c r="A652" s="21"/>
      <c r="B652" s="22"/>
      <c r="C652" s="60"/>
      <c r="D652" s="97" t="s">
        <v>103</v>
      </c>
      <c r="E652" s="60"/>
      <c r="F652" s="98" t="s">
        <v>696</v>
      </c>
      <c r="G652" s="60"/>
      <c r="H652" s="60"/>
      <c r="I652" s="96"/>
      <c r="J652" s="60"/>
      <c r="K652" s="60"/>
      <c r="L652" s="63"/>
      <c r="M652" s="64"/>
      <c r="N652" s="63"/>
      <c r="O652" s="64"/>
      <c r="P652" s="63"/>
      <c r="Q652" s="64"/>
      <c r="R652" s="63"/>
      <c r="S652" s="64"/>
    </row>
    <row r="653" spans="1:19">
      <c r="A653" s="75"/>
      <c r="B653" s="76"/>
      <c r="C653" s="77"/>
      <c r="D653" s="78" t="s">
        <v>92</v>
      </c>
      <c r="E653" s="78" t="s">
        <v>697</v>
      </c>
      <c r="F653" s="78" t="s">
        <v>698</v>
      </c>
      <c r="G653" s="77"/>
      <c r="H653" s="77"/>
      <c r="I653" s="79"/>
      <c r="J653" s="80">
        <f>J654</f>
        <v>6532.3600000000006</v>
      </c>
      <c r="K653" s="77"/>
      <c r="L653" s="63"/>
      <c r="M653" s="81">
        <f>M654</f>
        <v>0</v>
      </c>
      <c r="N653" s="63"/>
      <c r="O653" s="81">
        <f>O654</f>
        <v>6532.3620000000001</v>
      </c>
      <c r="P653" s="63"/>
      <c r="Q653" s="81">
        <f>Q654</f>
        <v>0</v>
      </c>
      <c r="R653" s="63"/>
      <c r="S653" s="81">
        <f>S654</f>
        <v>0</v>
      </c>
    </row>
    <row r="654" spans="1:19">
      <c r="A654" s="75"/>
      <c r="B654" s="76"/>
      <c r="C654" s="77"/>
      <c r="D654" s="78" t="s">
        <v>92</v>
      </c>
      <c r="E654" s="78" t="s">
        <v>699</v>
      </c>
      <c r="F654" s="78" t="s">
        <v>700</v>
      </c>
      <c r="G654" s="77"/>
      <c r="H654" s="77"/>
      <c r="I654" s="79"/>
      <c r="J654" s="80">
        <f>SUM(J655:J665)</f>
        <v>6532.3600000000006</v>
      </c>
      <c r="K654" s="77"/>
      <c r="L654" s="63"/>
      <c r="M654" s="81">
        <f>SUM(M655:M665)</f>
        <v>0</v>
      </c>
      <c r="N654" s="63"/>
      <c r="O654" s="81">
        <f>SUM(O655:O665)</f>
        <v>6532.3620000000001</v>
      </c>
      <c r="P654" s="63"/>
      <c r="Q654" s="81">
        <f>SUM(Q655:Q665)</f>
        <v>0</v>
      </c>
      <c r="R654" s="63"/>
      <c r="S654" s="81">
        <f>SUM(S655:S665)</f>
        <v>0</v>
      </c>
    </row>
    <row r="655" spans="1:19" ht="28.5">
      <c r="A655" s="21"/>
      <c r="B655" s="22"/>
      <c r="C655" s="120" t="s">
        <v>701</v>
      </c>
      <c r="D655" s="121" t="s">
        <v>96</v>
      </c>
      <c r="E655" s="122" t="s">
        <v>702</v>
      </c>
      <c r="F655" s="123" t="s">
        <v>703</v>
      </c>
      <c r="G655" s="121" t="s">
        <v>125</v>
      </c>
      <c r="H655" s="124">
        <v>26.738</v>
      </c>
      <c r="I655" s="125">
        <v>243</v>
      </c>
      <c r="J655" s="126">
        <f>ROUND(I655*H655,2)</f>
        <v>6497.33</v>
      </c>
      <c r="K655" s="123" t="s">
        <v>100</v>
      </c>
      <c r="L655" s="128"/>
      <c r="M655" s="64">
        <f>L655*I655</f>
        <v>0</v>
      </c>
      <c r="N655" s="127">
        <f>H655</f>
        <v>26.738</v>
      </c>
      <c r="O655" s="64">
        <f>N655*I655</f>
        <v>6497.3339999999998</v>
      </c>
      <c r="P655" s="63"/>
      <c r="Q655" s="64">
        <f>P655*I655</f>
        <v>0</v>
      </c>
      <c r="R655" s="127">
        <f>H655-L655-N655-P655</f>
        <v>0</v>
      </c>
      <c r="S655" s="64">
        <f>R655*I655</f>
        <v>0</v>
      </c>
    </row>
    <row r="656" spans="1:19" ht="42.75">
      <c r="A656" s="21"/>
      <c r="B656" s="22"/>
      <c r="C656" s="60"/>
      <c r="D656" s="62" t="s">
        <v>101</v>
      </c>
      <c r="E656" s="60"/>
      <c r="F656" s="95" t="s">
        <v>704</v>
      </c>
      <c r="G656" s="60"/>
      <c r="H656" s="60"/>
      <c r="I656" s="96"/>
      <c r="J656" s="60"/>
      <c r="K656" s="60"/>
      <c r="L656" s="63"/>
      <c r="M656" s="64"/>
      <c r="N656" s="63"/>
      <c r="O656" s="64"/>
      <c r="P656" s="63"/>
      <c r="Q656" s="64"/>
      <c r="R656" s="63"/>
      <c r="S656" s="64"/>
    </row>
    <row r="657" spans="1:19" ht="28.5">
      <c r="A657" s="21"/>
      <c r="B657" s="22"/>
      <c r="C657" s="60"/>
      <c r="D657" s="97" t="s">
        <v>103</v>
      </c>
      <c r="E657" s="60"/>
      <c r="F657" s="98" t="s">
        <v>705</v>
      </c>
      <c r="G657" s="60"/>
      <c r="H657" s="60"/>
      <c r="I657" s="96"/>
      <c r="J657" s="60"/>
      <c r="K657" s="60"/>
      <c r="L657" s="63"/>
      <c r="M657" s="64"/>
      <c r="N657" s="63"/>
      <c r="O657" s="64"/>
      <c r="P657" s="63"/>
      <c r="Q657" s="64"/>
      <c r="R657" s="63"/>
      <c r="S657" s="64"/>
    </row>
    <row r="658" spans="1:19">
      <c r="A658" s="100"/>
      <c r="B658" s="101"/>
      <c r="C658" s="102"/>
      <c r="D658" s="62" t="s">
        <v>107</v>
      </c>
      <c r="E658" s="103"/>
      <c r="F658" s="104" t="s">
        <v>525</v>
      </c>
      <c r="G658" s="102"/>
      <c r="H658" s="103"/>
      <c r="I658" s="105"/>
      <c r="J658" s="102"/>
      <c r="K658" s="102"/>
      <c r="L658" s="63"/>
      <c r="M658" s="64"/>
      <c r="N658" s="63"/>
      <c r="O658" s="64"/>
      <c r="P658" s="63"/>
      <c r="Q658" s="64"/>
      <c r="R658" s="63"/>
      <c r="S658" s="64"/>
    </row>
    <row r="659" spans="1:19">
      <c r="A659" s="106"/>
      <c r="B659" s="107"/>
      <c r="C659" s="108"/>
      <c r="D659" s="62" t="s">
        <v>107</v>
      </c>
      <c r="E659" s="109"/>
      <c r="F659" s="110" t="s">
        <v>706</v>
      </c>
      <c r="G659" s="108"/>
      <c r="H659" s="111">
        <v>23.25</v>
      </c>
      <c r="I659" s="112"/>
      <c r="J659" s="108"/>
      <c r="K659" s="108"/>
      <c r="L659" s="63"/>
      <c r="M659" s="64"/>
      <c r="N659" s="63"/>
      <c r="O659" s="64"/>
      <c r="P659" s="63"/>
      <c r="Q659" s="64"/>
      <c r="R659" s="63"/>
      <c r="S659" s="64"/>
    </row>
    <row r="660" spans="1:19">
      <c r="A660" s="106"/>
      <c r="B660" s="107"/>
      <c r="C660" s="108"/>
      <c r="D660" s="62" t="s">
        <v>107</v>
      </c>
      <c r="E660" s="108"/>
      <c r="F660" s="110" t="s">
        <v>707</v>
      </c>
      <c r="G660" s="108"/>
      <c r="H660" s="111">
        <v>26.738</v>
      </c>
      <c r="I660" s="112"/>
      <c r="J660" s="108"/>
      <c r="K660" s="108"/>
      <c r="L660" s="63"/>
      <c r="M660" s="64"/>
      <c r="N660" s="63"/>
      <c r="O660" s="64"/>
      <c r="P660" s="63"/>
      <c r="Q660" s="64"/>
      <c r="R660" s="63"/>
      <c r="S660" s="64"/>
    </row>
    <row r="661" spans="1:19" ht="28.5">
      <c r="A661" s="21"/>
      <c r="B661" s="22"/>
      <c r="C661" s="120" t="s">
        <v>708</v>
      </c>
      <c r="D661" s="121" t="s">
        <v>96</v>
      </c>
      <c r="E661" s="122" t="s">
        <v>709</v>
      </c>
      <c r="F661" s="123" t="s">
        <v>710</v>
      </c>
      <c r="G661" s="121" t="s">
        <v>237</v>
      </c>
      <c r="H661" s="124">
        <v>2.1000000000000001E-2</v>
      </c>
      <c r="I661" s="125">
        <v>1320</v>
      </c>
      <c r="J661" s="126">
        <f>ROUND(I661*H661,2)</f>
        <v>27.72</v>
      </c>
      <c r="K661" s="123" t="s">
        <v>100</v>
      </c>
      <c r="L661" s="128"/>
      <c r="M661" s="64">
        <f>L661*I661</f>
        <v>0</v>
      </c>
      <c r="N661" s="127">
        <f>H661</f>
        <v>2.1000000000000001E-2</v>
      </c>
      <c r="O661" s="64">
        <f>N661*I661</f>
        <v>27.720000000000002</v>
      </c>
      <c r="P661" s="63"/>
      <c r="Q661" s="64">
        <f>P661*I661</f>
        <v>0</v>
      </c>
      <c r="R661" s="127">
        <f>H661-L661-N661-P661</f>
        <v>0</v>
      </c>
      <c r="S661" s="64">
        <f>R661*I661</f>
        <v>0</v>
      </c>
    </row>
    <row r="662" spans="1:19" ht="42.75">
      <c r="A662" s="21"/>
      <c r="B662" s="22"/>
      <c r="C662" s="60"/>
      <c r="D662" s="62" t="s">
        <v>101</v>
      </c>
      <c r="E662" s="60"/>
      <c r="F662" s="95" t="s">
        <v>711</v>
      </c>
      <c r="G662" s="60"/>
      <c r="H662" s="60"/>
      <c r="I662" s="96"/>
      <c r="J662" s="60"/>
      <c r="K662" s="60"/>
      <c r="L662" s="63"/>
      <c r="M662" s="64"/>
      <c r="N662" s="63"/>
      <c r="O662" s="64"/>
      <c r="P662" s="63"/>
      <c r="Q662" s="64"/>
      <c r="R662" s="63"/>
      <c r="S662" s="64"/>
    </row>
    <row r="663" spans="1:19" ht="28.5">
      <c r="A663" s="21"/>
      <c r="B663" s="22"/>
      <c r="C663" s="60"/>
      <c r="D663" s="97" t="s">
        <v>103</v>
      </c>
      <c r="E663" s="60"/>
      <c r="F663" s="98" t="s">
        <v>712</v>
      </c>
      <c r="G663" s="60"/>
      <c r="H663" s="60"/>
      <c r="I663" s="96"/>
      <c r="J663" s="60"/>
      <c r="K663" s="60"/>
      <c r="L663" s="63"/>
      <c r="M663" s="64"/>
      <c r="N663" s="63"/>
      <c r="O663" s="64"/>
      <c r="P663" s="63"/>
      <c r="Q663" s="64"/>
      <c r="R663" s="63"/>
      <c r="S663" s="64"/>
    </row>
    <row r="664" spans="1:19" ht="28.5">
      <c r="A664" s="21"/>
      <c r="B664" s="22"/>
      <c r="C664" s="120" t="s">
        <v>713</v>
      </c>
      <c r="D664" s="121" t="s">
        <v>96</v>
      </c>
      <c r="E664" s="122" t="s">
        <v>714</v>
      </c>
      <c r="F664" s="123" t="s">
        <v>715</v>
      </c>
      <c r="G664" s="121" t="s">
        <v>237</v>
      </c>
      <c r="H664" s="124">
        <v>2.1000000000000001E-2</v>
      </c>
      <c r="I664" s="125">
        <v>348</v>
      </c>
      <c r="J664" s="126">
        <f>ROUND(I664*H664,2)</f>
        <v>7.31</v>
      </c>
      <c r="K664" s="123" t="s">
        <v>100</v>
      </c>
      <c r="L664" s="128"/>
      <c r="M664" s="64">
        <f>L664*I664</f>
        <v>0</v>
      </c>
      <c r="N664" s="127">
        <f>H664</f>
        <v>2.1000000000000001E-2</v>
      </c>
      <c r="O664" s="64">
        <f>N664*I664</f>
        <v>7.3080000000000007</v>
      </c>
      <c r="P664" s="63"/>
      <c r="Q664" s="64">
        <f>P664*I664</f>
        <v>0</v>
      </c>
      <c r="R664" s="127">
        <f>H664-L664-N664-P664</f>
        <v>0</v>
      </c>
      <c r="S664" s="64">
        <f>R664*I664</f>
        <v>0</v>
      </c>
    </row>
    <row r="665" spans="1:19" ht="57">
      <c r="A665" s="21"/>
      <c r="B665" s="22"/>
      <c r="C665" s="60"/>
      <c r="D665" s="62" t="s">
        <v>101</v>
      </c>
      <c r="E665" s="60"/>
      <c r="F665" s="95" t="s">
        <v>716</v>
      </c>
      <c r="G665" s="60"/>
      <c r="H665" s="60"/>
      <c r="I665" s="96"/>
      <c r="J665" s="60"/>
      <c r="K665" s="60"/>
      <c r="L665" s="63"/>
      <c r="M665" s="64"/>
      <c r="N665" s="63"/>
      <c r="O665" s="64"/>
      <c r="P665" s="63"/>
      <c r="Q665" s="64"/>
      <c r="R665" s="63"/>
      <c r="S665" s="64"/>
    </row>
    <row r="666" spans="1:19" ht="28.5">
      <c r="A666" s="21"/>
      <c r="B666" s="22"/>
      <c r="C666" s="60"/>
      <c r="D666" s="97" t="s">
        <v>103</v>
      </c>
      <c r="E666" s="60"/>
      <c r="F666" s="98" t="s">
        <v>717</v>
      </c>
      <c r="G666" s="60"/>
      <c r="H666" s="60"/>
      <c r="I666" s="96"/>
      <c r="J666" s="60"/>
      <c r="K666" s="60"/>
      <c r="L666" s="63"/>
      <c r="M666" s="64"/>
      <c r="N666" s="63"/>
      <c r="O666" s="64"/>
      <c r="P666" s="63"/>
      <c r="Q666" s="64"/>
      <c r="R666" s="63"/>
      <c r="S666" s="64"/>
    </row>
    <row r="667" spans="1:19">
      <c r="A667" s="75"/>
      <c r="B667" s="76"/>
      <c r="C667" s="77"/>
      <c r="D667" s="78" t="s">
        <v>92</v>
      </c>
      <c r="E667" s="78" t="s">
        <v>259</v>
      </c>
      <c r="F667" s="78" t="s">
        <v>718</v>
      </c>
      <c r="G667" s="77"/>
      <c r="H667" s="77"/>
      <c r="I667" s="79"/>
      <c r="J667" s="80">
        <f>J668</f>
        <v>61547.28</v>
      </c>
      <c r="K667" s="77"/>
      <c r="L667" s="63"/>
      <c r="M667" s="81">
        <f>M668</f>
        <v>0</v>
      </c>
      <c r="N667" s="63"/>
      <c r="O667" s="81">
        <f>O668</f>
        <v>0</v>
      </c>
      <c r="P667" s="63"/>
      <c r="Q667" s="81">
        <f>Q668</f>
        <v>0</v>
      </c>
      <c r="R667" s="63"/>
      <c r="S667" s="81">
        <f>S668</f>
        <v>0</v>
      </c>
    </row>
    <row r="668" spans="1:19">
      <c r="A668" s="75"/>
      <c r="B668" s="76"/>
      <c r="C668" s="77"/>
      <c r="D668" s="78" t="s">
        <v>92</v>
      </c>
      <c r="E668" s="78" t="s">
        <v>719</v>
      </c>
      <c r="F668" s="78" t="s">
        <v>720</v>
      </c>
      <c r="G668" s="77"/>
      <c r="H668" s="77"/>
      <c r="I668" s="79"/>
      <c r="J668" s="80">
        <f>J669+J675</f>
        <v>61547.28</v>
      </c>
      <c r="K668" s="77"/>
      <c r="L668" s="63"/>
      <c r="M668" s="81">
        <f>M669+M675</f>
        <v>0</v>
      </c>
      <c r="N668" s="63"/>
      <c r="O668" s="81">
        <f>O669+O675</f>
        <v>0</v>
      </c>
      <c r="P668" s="63"/>
      <c r="Q668" s="81">
        <f>Q669+Q675</f>
        <v>0</v>
      </c>
      <c r="R668" s="63"/>
      <c r="S668" s="81">
        <f>S669+S675</f>
        <v>0</v>
      </c>
    </row>
    <row r="669" spans="1:19" s="94" customFormat="1" ht="28.5">
      <c r="A669" s="82"/>
      <c r="B669" s="83"/>
      <c r="C669" s="84" t="s">
        <v>721</v>
      </c>
      <c r="D669" s="85" t="s">
        <v>96</v>
      </c>
      <c r="E669" s="86" t="s">
        <v>722</v>
      </c>
      <c r="F669" s="87" t="s">
        <v>723</v>
      </c>
      <c r="G669" s="85" t="s">
        <v>190</v>
      </c>
      <c r="H669" s="88">
        <v>116</v>
      </c>
      <c r="I669" s="89">
        <v>67.5</v>
      </c>
      <c r="J669" s="90">
        <f>ROUND(I669*H669,2)</f>
        <v>7830</v>
      </c>
      <c r="K669" s="87" t="s">
        <v>100</v>
      </c>
      <c r="L669" s="93"/>
      <c r="M669" s="92">
        <f>L669*I669</f>
        <v>0</v>
      </c>
      <c r="N669" s="93"/>
      <c r="O669" s="92">
        <f>N669*I669</f>
        <v>0</v>
      </c>
      <c r="P669" s="93"/>
      <c r="Q669" s="92">
        <f>P669*I669</f>
        <v>0</v>
      </c>
      <c r="R669" s="91"/>
      <c r="S669" s="92">
        <f>R669*I669</f>
        <v>0</v>
      </c>
    </row>
    <row r="670" spans="1:19">
      <c r="A670" s="21"/>
      <c r="B670" s="22"/>
      <c r="C670" s="60"/>
      <c r="D670" s="62" t="s">
        <v>101</v>
      </c>
      <c r="E670" s="60"/>
      <c r="F670" s="95" t="s">
        <v>723</v>
      </c>
      <c r="G670" s="60"/>
      <c r="H670" s="60"/>
      <c r="I670" s="96"/>
      <c r="J670" s="60"/>
      <c r="K670" s="60"/>
      <c r="L670" s="63"/>
      <c r="M670" s="64"/>
      <c r="N670" s="63"/>
      <c r="O670" s="64"/>
      <c r="P670" s="63"/>
      <c r="Q670" s="64"/>
      <c r="R670" s="63"/>
      <c r="S670" s="64"/>
    </row>
    <row r="671" spans="1:19" ht="28.5">
      <c r="A671" s="21"/>
      <c r="B671" s="22"/>
      <c r="C671" s="60"/>
      <c r="D671" s="97" t="s">
        <v>103</v>
      </c>
      <c r="E671" s="60"/>
      <c r="F671" s="98" t="s">
        <v>724</v>
      </c>
      <c r="G671" s="60"/>
      <c r="H671" s="60"/>
      <c r="I671" s="96"/>
      <c r="J671" s="60"/>
      <c r="K671" s="60"/>
      <c r="L671" s="63"/>
      <c r="M671" s="64"/>
      <c r="N671" s="63"/>
      <c r="O671" s="64"/>
      <c r="P671" s="63"/>
      <c r="Q671" s="64"/>
      <c r="R671" s="63"/>
      <c r="S671" s="64"/>
    </row>
    <row r="672" spans="1:19" ht="42.75">
      <c r="A672" s="21"/>
      <c r="B672" s="22"/>
      <c r="C672" s="60"/>
      <c r="D672" s="62" t="s">
        <v>105</v>
      </c>
      <c r="E672" s="60"/>
      <c r="F672" s="99" t="s">
        <v>725</v>
      </c>
      <c r="G672" s="60"/>
      <c r="H672" s="60"/>
      <c r="I672" s="96"/>
      <c r="J672" s="60"/>
      <c r="K672" s="60"/>
      <c r="L672" s="63"/>
      <c r="M672" s="64"/>
      <c r="N672" s="63"/>
      <c r="O672" s="64"/>
      <c r="P672" s="63"/>
      <c r="Q672" s="64"/>
      <c r="R672" s="63"/>
      <c r="S672" s="64"/>
    </row>
    <row r="673" spans="1:19">
      <c r="A673" s="100"/>
      <c r="B673" s="101"/>
      <c r="C673" s="102"/>
      <c r="D673" s="62" t="s">
        <v>107</v>
      </c>
      <c r="E673" s="103"/>
      <c r="F673" s="104" t="s">
        <v>252</v>
      </c>
      <c r="G673" s="102"/>
      <c r="H673" s="103"/>
      <c r="I673" s="105"/>
      <c r="J673" s="102"/>
      <c r="K673" s="102"/>
      <c r="L673" s="63"/>
      <c r="M673" s="64"/>
      <c r="N673" s="63"/>
      <c r="O673" s="64"/>
      <c r="P673" s="63"/>
      <c r="Q673" s="64"/>
      <c r="R673" s="63"/>
      <c r="S673" s="64"/>
    </row>
    <row r="674" spans="1:19" ht="28.5">
      <c r="A674" s="106"/>
      <c r="B674" s="107"/>
      <c r="C674" s="108"/>
      <c r="D674" s="62" t="s">
        <v>107</v>
      </c>
      <c r="E674" s="109"/>
      <c r="F674" s="110" t="s">
        <v>726</v>
      </c>
      <c r="G674" s="108"/>
      <c r="H674" s="111">
        <v>116</v>
      </c>
      <c r="I674" s="112"/>
      <c r="J674" s="108"/>
      <c r="K674" s="108"/>
      <c r="L674" s="63"/>
      <c r="M674" s="64"/>
      <c r="N674" s="63"/>
      <c r="O674" s="64"/>
      <c r="P674" s="63"/>
      <c r="Q674" s="64"/>
      <c r="R674" s="63"/>
      <c r="S674" s="64"/>
    </row>
    <row r="675" spans="1:19" s="94" customFormat="1" ht="28.5">
      <c r="A675" s="82"/>
      <c r="B675" s="83"/>
      <c r="C675" s="129" t="s">
        <v>727</v>
      </c>
      <c r="D675" s="130" t="s">
        <v>259</v>
      </c>
      <c r="E675" s="131" t="s">
        <v>728</v>
      </c>
      <c r="F675" s="132" t="s">
        <v>729</v>
      </c>
      <c r="G675" s="130" t="s">
        <v>190</v>
      </c>
      <c r="H675" s="133">
        <v>118.32</v>
      </c>
      <c r="I675" s="134">
        <v>454</v>
      </c>
      <c r="J675" s="135">
        <f>ROUND(I675*H675,2)</f>
        <v>53717.279999999999</v>
      </c>
      <c r="K675" s="132" t="s">
        <v>100</v>
      </c>
      <c r="L675" s="93"/>
      <c r="M675" s="92">
        <f>L675*I675</f>
        <v>0</v>
      </c>
      <c r="N675" s="93"/>
      <c r="O675" s="92">
        <f>N675*I675</f>
        <v>0</v>
      </c>
      <c r="P675" s="93"/>
      <c r="Q675" s="92">
        <f>P675*I675</f>
        <v>0</v>
      </c>
      <c r="R675" s="93"/>
      <c r="S675" s="92">
        <f>R675*I675</f>
        <v>0</v>
      </c>
    </row>
    <row r="676" spans="1:19">
      <c r="A676" s="21"/>
      <c r="B676" s="22"/>
      <c r="C676" s="60"/>
      <c r="D676" s="62" t="s">
        <v>101</v>
      </c>
      <c r="E676" s="60"/>
      <c r="F676" s="95" t="s">
        <v>729</v>
      </c>
      <c r="G676" s="60"/>
      <c r="H676" s="60"/>
      <c r="I676" s="96"/>
      <c r="J676" s="60"/>
      <c r="K676" s="60"/>
      <c r="L676" s="63"/>
      <c r="M676" s="64"/>
      <c r="N676" s="63"/>
      <c r="O676" s="64"/>
      <c r="P676" s="63"/>
      <c r="Q676" s="64"/>
      <c r="R676" s="63"/>
      <c r="S676" s="64"/>
    </row>
    <row r="677" spans="1:19" ht="42.75">
      <c r="A677" s="21"/>
      <c r="B677" s="22"/>
      <c r="C677" s="60"/>
      <c r="D677" s="62" t="s">
        <v>105</v>
      </c>
      <c r="E677" s="60"/>
      <c r="F677" s="99" t="s">
        <v>725</v>
      </c>
      <c r="G677" s="60"/>
      <c r="H677" s="60"/>
      <c r="I677" s="96"/>
      <c r="J677" s="60"/>
      <c r="K677" s="60"/>
      <c r="L677" s="63"/>
      <c r="M677" s="64"/>
      <c r="N677" s="63"/>
      <c r="O677" s="64"/>
      <c r="P677" s="63"/>
      <c r="Q677" s="64"/>
      <c r="R677" s="63"/>
      <c r="S677" s="64"/>
    </row>
    <row r="678" spans="1:19">
      <c r="A678" s="100"/>
      <c r="B678" s="101"/>
      <c r="C678" s="102"/>
      <c r="D678" s="62" t="s">
        <v>107</v>
      </c>
      <c r="E678" s="103"/>
      <c r="F678" s="104" t="s">
        <v>252</v>
      </c>
      <c r="G678" s="102"/>
      <c r="H678" s="103"/>
      <c r="I678" s="105"/>
      <c r="J678" s="102"/>
      <c r="K678" s="102"/>
      <c r="L678" s="63"/>
      <c r="M678" s="64"/>
      <c r="N678" s="63"/>
      <c r="O678" s="64"/>
      <c r="P678" s="63"/>
      <c r="Q678" s="64"/>
      <c r="R678" s="63"/>
      <c r="S678" s="64"/>
    </row>
    <row r="679" spans="1:19" ht="28.5">
      <c r="A679" s="106"/>
      <c r="B679" s="107"/>
      <c r="C679" s="108"/>
      <c r="D679" s="62" t="s">
        <v>107</v>
      </c>
      <c r="E679" s="109"/>
      <c r="F679" s="110" t="s">
        <v>726</v>
      </c>
      <c r="G679" s="108"/>
      <c r="H679" s="111">
        <v>116</v>
      </c>
      <c r="I679" s="112"/>
      <c r="J679" s="108"/>
      <c r="K679" s="108"/>
      <c r="L679" s="63"/>
      <c r="M679" s="64"/>
      <c r="N679" s="63"/>
      <c r="O679" s="64"/>
      <c r="P679" s="63"/>
      <c r="Q679" s="64"/>
      <c r="R679" s="63"/>
      <c r="S679" s="64"/>
    </row>
    <row r="680" spans="1:19">
      <c r="A680" s="106"/>
      <c r="B680" s="107"/>
      <c r="C680" s="108"/>
      <c r="D680" s="62" t="s">
        <v>107</v>
      </c>
      <c r="E680" s="108"/>
      <c r="F680" s="110" t="s">
        <v>730</v>
      </c>
      <c r="G680" s="108"/>
      <c r="H680" s="111">
        <v>118.32</v>
      </c>
      <c r="I680" s="112"/>
      <c r="J680" s="108"/>
      <c r="K680" s="108"/>
      <c r="L680" s="63"/>
      <c r="M680" s="64"/>
      <c r="N680" s="63"/>
      <c r="O680" s="64"/>
      <c r="P680" s="63"/>
      <c r="Q680" s="64"/>
      <c r="R680" s="63"/>
      <c r="S680" s="64"/>
    </row>
    <row r="681" spans="1:19">
      <c r="A681" s="21"/>
      <c r="B681" s="41"/>
      <c r="C681" s="42"/>
      <c r="D681" s="42"/>
      <c r="E681" s="42"/>
      <c r="F681" s="42"/>
      <c r="G681" s="42"/>
      <c r="H681" s="42"/>
      <c r="I681" s="42"/>
      <c r="J681" s="42"/>
      <c r="K681" s="42"/>
    </row>
  </sheetData>
  <mergeCells count="12">
    <mergeCell ref="E7:H7"/>
    <mergeCell ref="E9:H9"/>
    <mergeCell ref="E18:H18"/>
    <mergeCell ref="E27:H27"/>
    <mergeCell ref="E48:H48"/>
    <mergeCell ref="P88:Q88"/>
    <mergeCell ref="R88:S88"/>
    <mergeCell ref="E50:H50"/>
    <mergeCell ref="E80:H80"/>
    <mergeCell ref="E82:H82"/>
    <mergeCell ref="L88:M88"/>
    <mergeCell ref="N88:O88"/>
  </mergeCells>
  <hyperlinks>
    <hyperlink ref="F95" r:id="rId1" xr:uid="{00000000-0004-0000-0100-000000000000}"/>
    <hyperlink ref="F106" r:id="rId2" xr:uid="{00000000-0004-0000-0100-000001000000}"/>
    <hyperlink ref="F112" r:id="rId3" xr:uid="{00000000-0004-0000-0100-000002000000}"/>
    <hyperlink ref="F117" r:id="rId4" xr:uid="{00000000-0004-0000-0100-000003000000}"/>
    <hyperlink ref="F123" r:id="rId5" xr:uid="{00000000-0004-0000-0100-000004000000}"/>
    <hyperlink ref="F128" r:id="rId6" xr:uid="{00000000-0004-0000-0100-000005000000}"/>
    <hyperlink ref="F134" r:id="rId7" xr:uid="{00000000-0004-0000-0100-000006000000}"/>
    <hyperlink ref="F139" r:id="rId8" xr:uid="{00000000-0004-0000-0100-000007000000}"/>
    <hyperlink ref="F144" r:id="rId9" xr:uid="{00000000-0004-0000-0100-000008000000}"/>
    <hyperlink ref="F151" r:id="rId10" xr:uid="{00000000-0004-0000-0100-000009000000}"/>
    <hyperlink ref="F156" r:id="rId11" xr:uid="{00000000-0004-0000-0100-00000A000000}"/>
    <hyperlink ref="F162" r:id="rId12" xr:uid="{00000000-0004-0000-0100-00000B000000}"/>
    <hyperlink ref="F168" r:id="rId13" xr:uid="{00000000-0004-0000-0100-00000C000000}"/>
    <hyperlink ref="F173" r:id="rId14" xr:uid="{00000000-0004-0000-0100-00000D000000}"/>
    <hyperlink ref="F178" r:id="rId15" xr:uid="{00000000-0004-0000-0100-00000E000000}"/>
    <hyperlink ref="F183" r:id="rId16" xr:uid="{00000000-0004-0000-0100-00000F000000}"/>
    <hyperlink ref="F201" r:id="rId17" xr:uid="{00000000-0004-0000-0100-000010000000}"/>
    <hyperlink ref="F206" r:id="rId18" xr:uid="{00000000-0004-0000-0100-000011000000}"/>
    <hyperlink ref="F212" r:id="rId19" xr:uid="{00000000-0004-0000-0100-000012000000}"/>
    <hyperlink ref="F217" r:id="rId20" xr:uid="{00000000-0004-0000-0100-000013000000}"/>
    <hyperlink ref="F231" r:id="rId21" xr:uid="{00000000-0004-0000-0100-000014000000}"/>
    <hyperlink ref="F236" r:id="rId22" xr:uid="{00000000-0004-0000-0100-000015000000}"/>
    <hyperlink ref="F246" r:id="rId23" xr:uid="{00000000-0004-0000-0100-000016000000}"/>
    <hyperlink ref="F251" r:id="rId24" xr:uid="{00000000-0004-0000-0100-000017000000}"/>
    <hyperlink ref="F257" r:id="rId25" xr:uid="{00000000-0004-0000-0100-000018000000}"/>
    <hyperlink ref="F264" r:id="rId26" xr:uid="{00000000-0004-0000-0100-000019000000}"/>
    <hyperlink ref="F272" r:id="rId27" xr:uid="{00000000-0004-0000-0100-00001A000000}"/>
    <hyperlink ref="F278" r:id="rId28" xr:uid="{00000000-0004-0000-0100-00001B000000}"/>
    <hyperlink ref="F284" r:id="rId29" xr:uid="{00000000-0004-0000-0100-00001C000000}"/>
    <hyperlink ref="F291" r:id="rId30" xr:uid="{00000000-0004-0000-0100-00001D000000}"/>
    <hyperlink ref="F297" r:id="rId31" xr:uid="{00000000-0004-0000-0100-00001E000000}"/>
    <hyperlink ref="F304" r:id="rId32" xr:uid="{00000000-0004-0000-0100-00001F000000}"/>
    <hyperlink ref="F311" r:id="rId33" xr:uid="{00000000-0004-0000-0100-000020000000}"/>
    <hyperlink ref="F318" r:id="rId34" xr:uid="{00000000-0004-0000-0100-000021000000}"/>
    <hyperlink ref="F324" r:id="rId35" xr:uid="{00000000-0004-0000-0100-000022000000}"/>
    <hyperlink ref="F330" r:id="rId36" xr:uid="{00000000-0004-0000-0100-000023000000}"/>
    <hyperlink ref="F336" r:id="rId37" xr:uid="{00000000-0004-0000-0100-000024000000}"/>
    <hyperlink ref="F349" r:id="rId38" xr:uid="{00000000-0004-0000-0100-000025000000}"/>
    <hyperlink ref="F362" r:id="rId39" xr:uid="{00000000-0004-0000-0100-000026000000}"/>
    <hyperlink ref="F377" r:id="rId40" xr:uid="{00000000-0004-0000-0100-000027000000}"/>
    <hyperlink ref="F383" r:id="rId41" xr:uid="{00000000-0004-0000-0100-000028000000}"/>
    <hyperlink ref="F398" r:id="rId42" xr:uid="{00000000-0004-0000-0100-000029000000}"/>
    <hyperlink ref="F453" r:id="rId43" xr:uid="{00000000-0004-0000-0100-00002A000000}"/>
    <hyperlink ref="F462" r:id="rId44" xr:uid="{00000000-0004-0000-0100-00002B000000}"/>
    <hyperlink ref="F472" r:id="rId45" xr:uid="{00000000-0004-0000-0100-00002C000000}"/>
    <hyperlink ref="F481" r:id="rId46" xr:uid="{00000000-0004-0000-0100-00002D000000}"/>
    <hyperlink ref="F485" r:id="rId47" xr:uid="{00000000-0004-0000-0100-00002E000000}"/>
    <hyperlink ref="F489" r:id="rId48" xr:uid="{00000000-0004-0000-0100-00002F000000}"/>
    <hyperlink ref="F494" r:id="rId49" xr:uid="{00000000-0004-0000-0100-000030000000}"/>
    <hyperlink ref="F504" r:id="rId50" xr:uid="{00000000-0004-0000-0100-000031000000}"/>
    <hyperlink ref="F536" r:id="rId51" xr:uid="{00000000-0004-0000-0100-000032000000}"/>
    <hyperlink ref="F546" r:id="rId52" xr:uid="{00000000-0004-0000-0100-000033000000}"/>
    <hyperlink ref="F556" r:id="rId53" xr:uid="{00000000-0004-0000-0100-000034000000}"/>
    <hyperlink ref="F561" r:id="rId54" xr:uid="{00000000-0004-0000-0100-000035000000}"/>
    <hyperlink ref="F571" r:id="rId55" xr:uid="{00000000-0004-0000-0100-000036000000}"/>
    <hyperlink ref="F578" r:id="rId56" xr:uid="{00000000-0004-0000-0100-000037000000}"/>
    <hyperlink ref="F583" r:id="rId57" xr:uid="{00000000-0004-0000-0100-000038000000}"/>
    <hyperlink ref="F588" r:id="rId58" xr:uid="{00000000-0004-0000-0100-000039000000}"/>
    <hyperlink ref="F599" r:id="rId59" xr:uid="{00000000-0004-0000-0100-00003A000000}"/>
    <hyperlink ref="F604" r:id="rId60" xr:uid="{00000000-0004-0000-0100-00003B000000}"/>
    <hyperlink ref="F611" r:id="rId61" xr:uid="{00000000-0004-0000-0100-00003C000000}"/>
    <hyperlink ref="F618" r:id="rId62" xr:uid="{00000000-0004-0000-0100-00003D000000}"/>
    <hyperlink ref="F635" r:id="rId63" xr:uid="{00000000-0004-0000-0100-00003E000000}"/>
    <hyperlink ref="F639" r:id="rId64" xr:uid="{00000000-0004-0000-0100-00003F000000}"/>
    <hyperlink ref="F644" r:id="rId65" xr:uid="{00000000-0004-0000-0100-000040000000}"/>
    <hyperlink ref="F649" r:id="rId66" xr:uid="{00000000-0004-0000-0100-000041000000}"/>
    <hyperlink ref="F652" r:id="rId67" xr:uid="{00000000-0004-0000-0100-000042000000}"/>
    <hyperlink ref="F657" r:id="rId68" xr:uid="{00000000-0004-0000-0100-000043000000}"/>
    <hyperlink ref="F663" r:id="rId69" xr:uid="{00000000-0004-0000-0100-000044000000}"/>
    <hyperlink ref="F666" r:id="rId70" xr:uid="{00000000-0004-0000-0100-000045000000}"/>
    <hyperlink ref="F671" r:id="rId71" xr:uid="{00000000-0004-0000-0100-000046000000}"/>
  </hyperlinks>
  <pageMargins left="0.7" right="0.7" top="0.78749999999999998" bottom="0.78749999999999998" header="0.511811023622047" footer="0.511811023622047"/>
  <pageSetup paperSize="9" scale="4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564"/>
  <sheetViews>
    <sheetView topLeftCell="A373" zoomScaleNormal="100" workbookViewId="0">
      <selection activeCell="A108" sqref="A108"/>
    </sheetView>
  </sheetViews>
  <sheetFormatPr defaultColWidth="10.625" defaultRowHeight="15.75"/>
  <cols>
    <col min="1" max="1" width="2.875" customWidth="1"/>
    <col min="2" max="2" width="2.125" customWidth="1"/>
    <col min="3" max="3" width="3.375" customWidth="1"/>
    <col min="4" max="4" width="3.5" customWidth="1"/>
    <col min="5" max="5" width="14.625" customWidth="1"/>
    <col min="6" max="6" width="49" customWidth="1"/>
    <col min="7" max="7" width="4.5" customWidth="1"/>
    <col min="8" max="8" width="13.125" customWidth="1"/>
    <col min="9" max="9" width="14" customWidth="1"/>
    <col min="10" max="10" width="16.875" customWidth="1"/>
    <col min="11" max="11" width="12.875" customWidth="1"/>
    <col min="12" max="12" width="11.125" customWidth="1"/>
    <col min="13" max="13" width="22.125" style="13" customWidth="1"/>
    <col min="14" max="14" width="11.125" customWidth="1"/>
    <col min="15" max="15" width="15.875" style="13" customWidth="1"/>
    <col min="17" max="17" width="14.5" style="13" customWidth="1"/>
    <col min="19" max="19" width="19" style="13" customWidth="1"/>
  </cols>
  <sheetData>
    <row r="2" spans="1:11">
      <c r="B2" s="14"/>
      <c r="C2" s="15"/>
      <c r="D2" s="15"/>
      <c r="E2" s="15"/>
      <c r="F2" s="15"/>
      <c r="G2" s="15"/>
      <c r="H2" s="15"/>
      <c r="I2" s="15"/>
      <c r="J2" s="15"/>
      <c r="K2" s="15"/>
    </row>
    <row r="3" spans="1:11" ht="18">
      <c r="B3" s="17"/>
      <c r="D3" s="18" t="s">
        <v>31</v>
      </c>
    </row>
    <row r="4" spans="1:11">
      <c r="B4" s="17"/>
    </row>
    <row r="5" spans="1:11">
      <c r="B5" s="17"/>
      <c r="D5" s="4" t="s">
        <v>32</v>
      </c>
    </row>
    <row r="6" spans="1:11">
      <c r="B6" s="17"/>
      <c r="E6" s="532" t="str">
        <f>'[1]Rekapitulace stavby'!K5</f>
        <v>2023/107</v>
      </c>
      <c r="F6" s="532"/>
      <c r="G6" s="532"/>
      <c r="H6" s="532"/>
    </row>
    <row r="7" spans="1:11">
      <c r="A7" s="21"/>
      <c r="B7" s="22"/>
      <c r="C7" s="21"/>
      <c r="D7" s="4" t="s">
        <v>33</v>
      </c>
      <c r="E7" s="21"/>
      <c r="F7" s="21"/>
      <c r="G7" s="21"/>
      <c r="H7" s="21"/>
      <c r="I7" s="21"/>
      <c r="J7" s="21"/>
      <c r="K7" s="21"/>
    </row>
    <row r="8" spans="1:11" ht="17.25" customHeight="1">
      <c r="A8" s="21"/>
      <c r="B8" s="22"/>
      <c r="C8" s="21"/>
      <c r="D8" s="21"/>
      <c r="E8" s="531" t="s">
        <v>731</v>
      </c>
      <c r="F8" s="531"/>
      <c r="G8" s="531"/>
      <c r="H8" s="531"/>
      <c r="I8" s="21"/>
      <c r="J8" s="21"/>
      <c r="K8" s="21"/>
    </row>
    <row r="9" spans="1:11">
      <c r="A9" s="21"/>
      <c r="B9" s="22"/>
      <c r="C9" s="21"/>
      <c r="D9" s="21"/>
      <c r="E9" s="21"/>
      <c r="F9" s="21"/>
      <c r="G9" s="21"/>
      <c r="H9" s="21"/>
      <c r="I9" s="21"/>
      <c r="J9" s="21"/>
      <c r="K9" s="21"/>
    </row>
    <row r="10" spans="1:11">
      <c r="A10" s="21"/>
      <c r="B10" s="22"/>
      <c r="C10" s="21"/>
      <c r="D10" s="4" t="s">
        <v>35</v>
      </c>
      <c r="E10" s="21"/>
      <c r="F10" s="24"/>
      <c r="G10" s="21"/>
      <c r="H10" s="21"/>
      <c r="I10" s="4" t="s">
        <v>36</v>
      </c>
      <c r="J10" s="24"/>
      <c r="K10" s="21"/>
    </row>
    <row r="11" spans="1:11">
      <c r="A11" s="21"/>
      <c r="B11" s="22"/>
      <c r="C11" s="21"/>
      <c r="D11" s="4" t="s">
        <v>37</v>
      </c>
      <c r="E11" s="21"/>
      <c r="F11" s="24" t="s">
        <v>38</v>
      </c>
      <c r="G11" s="21"/>
      <c r="H11" s="21"/>
      <c r="I11" s="4" t="s">
        <v>39</v>
      </c>
      <c r="J11" s="25">
        <f>'[1]Rekapitulace stavby'!AN7</f>
        <v>0</v>
      </c>
      <c r="K11" s="21"/>
    </row>
    <row r="12" spans="1:11">
      <c r="A12" s="21"/>
      <c r="B12" s="22"/>
      <c r="C12" s="21"/>
      <c r="D12" s="21"/>
      <c r="E12" s="21"/>
      <c r="F12" s="21"/>
      <c r="G12" s="21"/>
      <c r="H12" s="21"/>
      <c r="I12" s="21"/>
      <c r="J12" s="21"/>
      <c r="K12" s="21"/>
    </row>
    <row r="13" spans="1:11">
      <c r="A13" s="21"/>
      <c r="B13" s="22"/>
      <c r="C13" s="21"/>
      <c r="D13" s="4" t="s">
        <v>40</v>
      </c>
      <c r="E13" s="21"/>
      <c r="F13" s="21"/>
      <c r="G13" s="21"/>
      <c r="H13" s="21"/>
      <c r="I13" s="4" t="s">
        <v>41</v>
      </c>
      <c r="J13" s="24"/>
      <c r="K13" s="21"/>
    </row>
    <row r="14" spans="1:11">
      <c r="A14" s="21"/>
      <c r="B14" s="22"/>
      <c r="C14" s="21"/>
      <c r="D14" s="21"/>
      <c r="E14" s="24" t="s">
        <v>42</v>
      </c>
      <c r="F14" s="21"/>
      <c r="G14" s="21"/>
      <c r="H14" s="21"/>
      <c r="I14" s="4" t="s">
        <v>43</v>
      </c>
      <c r="J14" s="24"/>
      <c r="K14" s="21"/>
    </row>
    <row r="15" spans="1:11">
      <c r="A15" s="21"/>
      <c r="B15" s="22"/>
      <c r="C15" s="21"/>
      <c r="D15" s="21"/>
      <c r="E15" s="21"/>
      <c r="F15" s="21"/>
      <c r="G15" s="21"/>
      <c r="H15" s="21"/>
      <c r="I15" s="21"/>
      <c r="J15" s="21"/>
      <c r="K15" s="21"/>
    </row>
    <row r="16" spans="1:11">
      <c r="A16" s="21"/>
      <c r="B16" s="22"/>
      <c r="C16" s="21"/>
      <c r="D16" s="4" t="s">
        <v>44</v>
      </c>
      <c r="E16" s="21"/>
      <c r="F16" s="21"/>
      <c r="G16" s="21"/>
      <c r="H16" s="21"/>
      <c r="I16" s="4" t="s">
        <v>41</v>
      </c>
      <c r="J16" s="1"/>
      <c r="K16" s="21"/>
    </row>
    <row r="17" spans="1:11">
      <c r="A17" s="21"/>
      <c r="B17" s="22"/>
      <c r="C17" s="21"/>
      <c r="D17" s="21"/>
      <c r="E17" s="536">
        <f>'[1]Rekapitulace stavby'!E13</f>
        <v>0</v>
      </c>
      <c r="F17" s="536"/>
      <c r="G17" s="536"/>
      <c r="H17" s="536"/>
      <c r="I17" s="4" t="s">
        <v>43</v>
      </c>
      <c r="J17" s="1"/>
      <c r="K17" s="21"/>
    </row>
    <row r="18" spans="1:11">
      <c r="A18" s="21"/>
      <c r="B18" s="22"/>
      <c r="C18" s="21"/>
      <c r="D18" s="21"/>
      <c r="E18" s="21"/>
      <c r="F18" s="21"/>
      <c r="G18" s="21"/>
      <c r="H18" s="21"/>
      <c r="I18" s="21"/>
      <c r="J18" s="21"/>
      <c r="K18" s="21"/>
    </row>
    <row r="19" spans="1:11">
      <c r="A19" s="21"/>
      <c r="B19" s="22"/>
      <c r="C19" s="21"/>
      <c r="D19" s="4" t="s">
        <v>47</v>
      </c>
      <c r="E19" s="21"/>
      <c r="F19" s="21"/>
      <c r="G19" s="21"/>
      <c r="H19" s="21"/>
      <c r="I19" s="4" t="s">
        <v>41</v>
      </c>
      <c r="J19" s="24"/>
      <c r="K19" s="21"/>
    </row>
    <row r="20" spans="1:11">
      <c r="A20" s="21"/>
      <c r="B20" s="22"/>
      <c r="C20" s="21"/>
      <c r="D20" s="21"/>
      <c r="E20" s="24" t="s">
        <v>48</v>
      </c>
      <c r="F20" s="21"/>
      <c r="G20" s="21"/>
      <c r="H20" s="21"/>
      <c r="I20" s="4" t="s">
        <v>43</v>
      </c>
      <c r="J20" s="24"/>
      <c r="K20" s="21"/>
    </row>
    <row r="21" spans="1:11">
      <c r="A21" s="21"/>
      <c r="B21" s="22"/>
      <c r="C21" s="21"/>
      <c r="D21" s="21"/>
      <c r="E21" s="21"/>
      <c r="F21" s="21"/>
      <c r="G21" s="21"/>
      <c r="H21" s="21"/>
      <c r="I21" s="21"/>
      <c r="J21" s="21"/>
      <c r="K21" s="21"/>
    </row>
    <row r="22" spans="1:11">
      <c r="A22" s="21"/>
      <c r="B22" s="22"/>
      <c r="C22" s="21"/>
      <c r="D22" s="4" t="s">
        <v>49</v>
      </c>
      <c r="E22" s="21"/>
      <c r="F22" s="21"/>
      <c r="G22" s="21"/>
      <c r="H22" s="21"/>
      <c r="I22" s="4" t="s">
        <v>41</v>
      </c>
      <c r="J22" s="24"/>
      <c r="K22" s="21"/>
    </row>
    <row r="23" spans="1:11">
      <c r="A23" s="21"/>
      <c r="B23" s="22"/>
      <c r="C23" s="21"/>
      <c r="D23" s="21"/>
      <c r="E23" s="24" t="str">
        <f>IF('[1]Rekapitulace stavby'!E19="","",'[1]Rekapitulace stavby'!E19)</f>
        <v/>
      </c>
      <c r="F23" s="21"/>
      <c r="G23" s="21"/>
      <c r="H23" s="21"/>
      <c r="I23" s="4" t="s">
        <v>43</v>
      </c>
      <c r="J23" s="24" t="str">
        <f>IF('[1]Rekapitulace stavby'!AN19="","",'[1]Rekapitulace stavby'!AN19)</f>
        <v/>
      </c>
      <c r="K23" s="21"/>
    </row>
    <row r="24" spans="1:11">
      <c r="A24" s="21"/>
      <c r="B24" s="22"/>
      <c r="C24" s="21"/>
      <c r="D24" s="21"/>
      <c r="E24" s="21"/>
      <c r="F24" s="21"/>
      <c r="G24" s="21"/>
      <c r="H24" s="21"/>
      <c r="I24" s="21"/>
      <c r="J24" s="21"/>
      <c r="K24" s="21"/>
    </row>
    <row r="25" spans="1:11">
      <c r="A25" s="21"/>
      <c r="B25" s="22"/>
      <c r="C25" s="21"/>
      <c r="D25" s="4" t="s">
        <v>50</v>
      </c>
      <c r="E25" s="21"/>
      <c r="F25" s="21"/>
      <c r="G25" s="21"/>
      <c r="H25" s="21"/>
      <c r="I25" s="21"/>
      <c r="J25" s="21"/>
      <c r="K25" s="21"/>
    </row>
    <row r="26" spans="1:11" ht="75" customHeight="1">
      <c r="A26" s="21"/>
      <c r="B26" s="22"/>
      <c r="C26" s="21"/>
      <c r="D26" s="21"/>
      <c r="E26" s="534" t="s">
        <v>51</v>
      </c>
      <c r="F26" s="534"/>
      <c r="G26" s="534"/>
      <c r="H26" s="534"/>
      <c r="I26" s="21"/>
      <c r="J26" s="21"/>
      <c r="K26" s="21"/>
    </row>
    <row r="27" spans="1:11">
      <c r="A27" s="21"/>
      <c r="B27" s="22"/>
      <c r="C27" s="21"/>
      <c r="D27" s="21"/>
      <c r="E27" s="21"/>
      <c r="F27" s="21"/>
      <c r="G27" s="21"/>
      <c r="H27" s="21"/>
      <c r="I27" s="21"/>
      <c r="J27" s="21"/>
      <c r="K27" s="21"/>
    </row>
    <row r="28" spans="1:11">
      <c r="A28" s="21"/>
      <c r="B28" s="22"/>
      <c r="C28" s="21"/>
      <c r="D28" s="26"/>
      <c r="E28" s="26"/>
      <c r="F28" s="26"/>
      <c r="G28" s="26"/>
      <c r="H28" s="26"/>
      <c r="I28" s="26"/>
      <c r="J28" s="26"/>
      <c r="K28" s="26"/>
    </row>
    <row r="29" spans="1:11">
      <c r="A29" s="21"/>
      <c r="B29" s="22"/>
      <c r="C29" s="21"/>
      <c r="D29" s="28" t="s">
        <v>52</v>
      </c>
      <c r="E29" s="21"/>
      <c r="F29" s="21"/>
      <c r="G29" s="21"/>
      <c r="H29" s="21"/>
      <c r="I29" s="21"/>
      <c r="J29" s="29">
        <f>ROUND(J89, 2)</f>
        <v>505026.88</v>
      </c>
      <c r="K29" s="21"/>
    </row>
    <row r="30" spans="1:11">
      <c r="A30" s="21"/>
      <c r="B30" s="22"/>
      <c r="C30" s="21"/>
      <c r="D30" s="26"/>
      <c r="E30" s="26"/>
      <c r="F30" s="26"/>
      <c r="G30" s="26"/>
      <c r="H30" s="26"/>
      <c r="I30" s="26"/>
      <c r="J30" s="26"/>
      <c r="K30" s="26"/>
    </row>
    <row r="31" spans="1:11">
      <c r="A31" s="21"/>
      <c r="B31" s="22"/>
      <c r="C31" s="21"/>
      <c r="D31" s="21"/>
      <c r="E31" s="21"/>
      <c r="F31" s="144" t="s">
        <v>53</v>
      </c>
      <c r="G31" s="21"/>
      <c r="H31" s="21"/>
      <c r="I31" s="144" t="s">
        <v>54</v>
      </c>
      <c r="J31" s="144" t="s">
        <v>55</v>
      </c>
      <c r="K31" s="21"/>
    </row>
    <row r="32" spans="1:11">
      <c r="A32" s="21"/>
      <c r="B32" s="22"/>
      <c r="C32" s="21"/>
      <c r="D32" s="145" t="s">
        <v>56</v>
      </c>
      <c r="E32" s="4" t="s">
        <v>57</v>
      </c>
      <c r="F32" s="32">
        <f>ROUND((SUM(AO89:AO441)),  2)</f>
        <v>0</v>
      </c>
      <c r="G32" s="21"/>
      <c r="H32" s="21"/>
      <c r="I32" s="33">
        <v>0.21</v>
      </c>
      <c r="J32" s="32">
        <f>ROUND(((SUM(AO89:AO441))*I32),  2)</f>
        <v>0</v>
      </c>
      <c r="K32" s="21"/>
    </row>
    <row r="33" spans="1:11">
      <c r="A33" s="21"/>
      <c r="B33" s="22"/>
      <c r="C33" s="21"/>
      <c r="D33" s="21"/>
      <c r="E33" s="4" t="s">
        <v>58</v>
      </c>
      <c r="F33" s="32">
        <f>ROUND((SUM(AP89:AP441)),  2)</f>
        <v>0</v>
      </c>
      <c r="G33" s="21"/>
      <c r="H33" s="21"/>
      <c r="I33" s="33">
        <v>0.15</v>
      </c>
      <c r="J33" s="32">
        <f>ROUND(((SUM(AP89:AP441))*I33),  2)</f>
        <v>0</v>
      </c>
      <c r="K33" s="21"/>
    </row>
    <row r="34" spans="1:11">
      <c r="A34" s="21"/>
      <c r="B34" s="22"/>
      <c r="C34" s="21"/>
      <c r="D34" s="21"/>
      <c r="E34" s="4" t="s">
        <v>59</v>
      </c>
      <c r="F34" s="32">
        <f>ROUND((SUM(AQ89:AQ441)),  2)</f>
        <v>0</v>
      </c>
      <c r="G34" s="21"/>
      <c r="H34" s="21"/>
      <c r="I34" s="33">
        <v>0.21</v>
      </c>
      <c r="J34" s="32">
        <f>0</f>
        <v>0</v>
      </c>
      <c r="K34" s="21"/>
    </row>
    <row r="35" spans="1:11">
      <c r="A35" s="21"/>
      <c r="B35" s="22"/>
      <c r="C35" s="21"/>
      <c r="D35" s="21"/>
      <c r="E35" s="4" t="s">
        <v>60</v>
      </c>
      <c r="F35" s="32">
        <f>ROUND((SUM(AR89:AR441)),  2)</f>
        <v>0</v>
      </c>
      <c r="G35" s="21"/>
      <c r="H35" s="21"/>
      <c r="I35" s="33">
        <v>0.15</v>
      </c>
      <c r="J35" s="32">
        <f>0</f>
        <v>0</v>
      </c>
      <c r="K35" s="21"/>
    </row>
    <row r="36" spans="1:11">
      <c r="A36" s="21"/>
      <c r="B36" s="22"/>
      <c r="C36" s="21"/>
      <c r="D36" s="21"/>
      <c r="E36" s="4" t="s">
        <v>61</v>
      </c>
      <c r="F36" s="32">
        <f>ROUND((SUM(AS89:AS441)),  2)</f>
        <v>0</v>
      </c>
      <c r="G36" s="21"/>
      <c r="H36" s="21"/>
      <c r="I36" s="33">
        <v>0</v>
      </c>
      <c r="J36" s="32">
        <f>0</f>
        <v>0</v>
      </c>
      <c r="K36" s="21"/>
    </row>
    <row r="37" spans="1:11">
      <c r="A37" s="21"/>
      <c r="B37" s="22"/>
      <c r="C37" s="21"/>
      <c r="D37" s="21"/>
      <c r="E37" s="21"/>
      <c r="F37" s="21"/>
      <c r="G37" s="21"/>
      <c r="H37" s="21"/>
      <c r="I37" s="21"/>
      <c r="J37" s="21"/>
      <c r="K37" s="21"/>
    </row>
    <row r="38" spans="1:11">
      <c r="A38" s="21"/>
      <c r="B38" s="22"/>
      <c r="C38" s="34"/>
      <c r="D38" s="35" t="s">
        <v>62</v>
      </c>
      <c r="E38" s="36"/>
      <c r="F38" s="36"/>
      <c r="G38" s="146" t="s">
        <v>63</v>
      </c>
      <c r="H38" s="147" t="s">
        <v>64</v>
      </c>
      <c r="I38" s="36"/>
      <c r="J38" s="39">
        <f>SUM(J29:J36)</f>
        <v>505026.88</v>
      </c>
      <c r="K38" s="148"/>
    </row>
    <row r="39" spans="1:11">
      <c r="A39" s="21"/>
      <c r="B39" s="41"/>
      <c r="C39" s="42"/>
      <c r="D39" s="42"/>
      <c r="E39" s="42"/>
      <c r="F39" s="42"/>
      <c r="G39" s="42"/>
      <c r="H39" s="42"/>
      <c r="I39" s="42"/>
      <c r="J39" s="42"/>
      <c r="K39" s="42"/>
    </row>
    <row r="43" spans="1:11">
      <c r="A43" s="21"/>
      <c r="B43" s="44"/>
      <c r="C43" s="45"/>
      <c r="D43" s="45"/>
      <c r="E43" s="45"/>
      <c r="F43" s="45"/>
      <c r="G43" s="45"/>
      <c r="H43" s="45"/>
      <c r="I43" s="45"/>
      <c r="J43" s="45"/>
      <c r="K43" s="45"/>
    </row>
    <row r="44" spans="1:11" ht="18">
      <c r="A44" s="21"/>
      <c r="B44" s="22"/>
      <c r="C44" s="18" t="s">
        <v>65</v>
      </c>
      <c r="D44" s="21"/>
      <c r="E44" s="21"/>
      <c r="F44" s="21"/>
      <c r="G44" s="21"/>
      <c r="H44" s="21"/>
      <c r="I44" s="21"/>
      <c r="J44" s="21"/>
      <c r="K44" s="21"/>
    </row>
    <row r="45" spans="1:11">
      <c r="A45" s="21"/>
      <c r="B45" s="22"/>
      <c r="C45" s="21"/>
      <c r="D45" s="21"/>
      <c r="E45" s="21"/>
      <c r="F45" s="21"/>
      <c r="G45" s="21"/>
      <c r="H45" s="21"/>
      <c r="I45" s="21"/>
      <c r="J45" s="21"/>
      <c r="K45" s="21"/>
    </row>
    <row r="46" spans="1:11">
      <c r="A46" s="21"/>
      <c r="B46" s="22"/>
      <c r="C46" s="4" t="s">
        <v>32</v>
      </c>
      <c r="D46" s="21"/>
      <c r="E46" s="21"/>
      <c r="F46" s="21"/>
      <c r="G46" s="21"/>
      <c r="H46" s="21"/>
      <c r="I46" s="21"/>
      <c r="J46" s="21"/>
      <c r="K46" s="21"/>
    </row>
    <row r="47" spans="1:11">
      <c r="A47" s="21"/>
      <c r="B47" s="22"/>
      <c r="C47" s="21"/>
      <c r="D47" s="21"/>
      <c r="E47" s="532" t="str">
        <f>E6</f>
        <v>2023/107</v>
      </c>
      <c r="F47" s="532"/>
      <c r="G47" s="532"/>
      <c r="H47" s="532"/>
      <c r="I47" s="21"/>
      <c r="J47" s="21"/>
      <c r="K47" s="21"/>
    </row>
    <row r="48" spans="1:11">
      <c r="A48" s="21"/>
      <c r="B48" s="22"/>
      <c r="C48" s="4" t="s">
        <v>33</v>
      </c>
      <c r="D48" s="21"/>
      <c r="E48" s="21"/>
      <c r="F48" s="21"/>
      <c r="G48" s="21"/>
      <c r="H48" s="21"/>
      <c r="I48" s="21"/>
      <c r="J48" s="21"/>
      <c r="K48" s="21"/>
    </row>
    <row r="49" spans="1:11">
      <c r="A49" s="21"/>
      <c r="B49" s="22"/>
      <c r="C49" s="21"/>
      <c r="D49" s="21"/>
      <c r="E49" s="531" t="str">
        <f>E8</f>
        <v>SO103 - Parkovací stání (nezpůsobilé výdaje)</v>
      </c>
      <c r="F49" s="531"/>
      <c r="G49" s="531"/>
      <c r="H49" s="531"/>
      <c r="I49" s="21"/>
      <c r="J49" s="21"/>
      <c r="K49" s="21"/>
    </row>
    <row r="50" spans="1:11">
      <c r="A50" s="21"/>
      <c r="B50" s="22"/>
      <c r="C50" s="21"/>
      <c r="D50" s="21"/>
      <c r="E50" s="21"/>
      <c r="F50" s="21"/>
      <c r="G50" s="21"/>
      <c r="H50" s="21"/>
      <c r="I50" s="21"/>
      <c r="J50" s="21"/>
      <c r="K50" s="21"/>
    </row>
    <row r="51" spans="1:11">
      <c r="A51" s="21"/>
      <c r="B51" s="22"/>
      <c r="C51" s="4" t="s">
        <v>37</v>
      </c>
      <c r="D51" s="21"/>
      <c r="E51" s="21"/>
      <c r="F51" s="24" t="str">
        <f>F11</f>
        <v>k.ú. Liteň (685267), ulice Nádražní</v>
      </c>
      <c r="G51" s="21"/>
      <c r="H51" s="21"/>
      <c r="I51" s="4" t="s">
        <v>39</v>
      </c>
      <c r="J51" s="25">
        <f>IF(J11="","",J11)</f>
        <v>0</v>
      </c>
      <c r="K51" s="21"/>
    </row>
    <row r="52" spans="1:11">
      <c r="A52" s="21"/>
      <c r="B52" s="22"/>
      <c r="C52" s="21"/>
      <c r="D52" s="21"/>
      <c r="E52" s="21"/>
      <c r="F52" s="21"/>
      <c r="G52" s="21"/>
      <c r="H52" s="21"/>
      <c r="I52" s="21"/>
      <c r="J52" s="21"/>
      <c r="K52" s="21"/>
    </row>
    <row r="53" spans="1:11">
      <c r="A53" s="21"/>
      <c r="B53" s="22"/>
      <c r="C53" s="4" t="s">
        <v>40</v>
      </c>
      <c r="D53" s="21"/>
      <c r="E53" s="21"/>
      <c r="F53" s="24" t="str">
        <f>E14</f>
        <v>Městys Liteň</v>
      </c>
      <c r="G53" s="21"/>
      <c r="H53" s="21"/>
      <c r="I53" s="4" t="s">
        <v>47</v>
      </c>
      <c r="J53" s="24" t="str">
        <f>E20</f>
        <v>Ing. Zdenek Tesař</v>
      </c>
      <c r="K53" s="21"/>
    </row>
    <row r="54" spans="1:11">
      <c r="A54" s="21"/>
      <c r="B54" s="22"/>
      <c r="C54" s="4" t="s">
        <v>44</v>
      </c>
      <c r="D54" s="21"/>
      <c r="E54" s="21"/>
      <c r="F54" s="24">
        <f>IF(E17="","",E17)</f>
        <v>0</v>
      </c>
      <c r="G54" s="21"/>
      <c r="H54" s="21"/>
      <c r="I54" s="4" t="s">
        <v>49</v>
      </c>
      <c r="J54" s="24" t="str">
        <f>E23</f>
        <v/>
      </c>
      <c r="K54" s="21"/>
    </row>
    <row r="55" spans="1:11">
      <c r="A55" s="21"/>
      <c r="B55" s="22"/>
      <c r="C55" s="21"/>
      <c r="D55" s="21"/>
      <c r="E55" s="21"/>
      <c r="F55" s="21"/>
      <c r="G55" s="21"/>
      <c r="H55" s="21"/>
      <c r="I55" s="21"/>
      <c r="J55" s="21"/>
      <c r="K55" s="21"/>
    </row>
    <row r="56" spans="1:11">
      <c r="A56" s="21"/>
      <c r="B56" s="22"/>
      <c r="C56" s="46" t="s">
        <v>66</v>
      </c>
      <c r="D56" s="34"/>
      <c r="E56" s="34"/>
      <c r="F56" s="34"/>
      <c r="G56" s="34"/>
      <c r="H56" s="34"/>
      <c r="I56" s="34"/>
      <c r="J56" s="149" t="s">
        <v>67</v>
      </c>
      <c r="K56" s="34"/>
    </row>
    <row r="57" spans="1:11">
      <c r="A57" s="21"/>
      <c r="B57" s="22"/>
      <c r="C57" s="21"/>
      <c r="D57" s="21"/>
      <c r="E57" s="21"/>
      <c r="F57" s="21"/>
      <c r="G57" s="21"/>
      <c r="H57" s="21"/>
      <c r="I57" s="21"/>
      <c r="J57" s="21"/>
      <c r="K57" s="21"/>
    </row>
    <row r="58" spans="1:11">
      <c r="A58" s="21"/>
      <c r="B58" s="22"/>
      <c r="C58" s="48" t="s">
        <v>68</v>
      </c>
      <c r="D58" s="21"/>
      <c r="E58" s="21"/>
      <c r="F58" s="21"/>
      <c r="G58" s="21"/>
      <c r="H58" s="21"/>
      <c r="I58" s="21"/>
      <c r="J58" s="29">
        <f>J89</f>
        <v>505026.88</v>
      </c>
      <c r="K58" s="21"/>
    </row>
    <row r="59" spans="1:11">
      <c r="A59" s="49"/>
      <c r="B59" s="50"/>
      <c r="C59" s="49"/>
      <c r="D59" s="51" t="s">
        <v>69</v>
      </c>
      <c r="E59" s="52"/>
      <c r="F59" s="52"/>
      <c r="G59" s="52"/>
      <c r="H59" s="52"/>
      <c r="I59" s="52"/>
      <c r="J59" s="53">
        <f>J90</f>
        <v>489109.48</v>
      </c>
      <c r="K59" s="49"/>
    </row>
    <row r="60" spans="1:11">
      <c r="A60" s="54"/>
      <c r="B60" s="55"/>
      <c r="C60" s="54"/>
      <c r="D60" s="56" t="s">
        <v>70</v>
      </c>
      <c r="E60" s="57"/>
      <c r="F60" s="57"/>
      <c r="G60" s="57"/>
      <c r="H60" s="57"/>
      <c r="I60" s="57"/>
      <c r="J60" s="58">
        <f>J91</f>
        <v>62721.599999999999</v>
      </c>
      <c r="K60" s="54"/>
    </row>
    <row r="61" spans="1:11">
      <c r="A61" s="54"/>
      <c r="B61" s="55"/>
      <c r="C61" s="54"/>
      <c r="D61" s="56" t="s">
        <v>732</v>
      </c>
      <c r="E61" s="57"/>
      <c r="F61" s="57"/>
      <c r="G61" s="57"/>
      <c r="H61" s="57"/>
      <c r="I61" s="57"/>
      <c r="J61" s="58">
        <f>J173</f>
        <v>35369.760000000002</v>
      </c>
      <c r="K61" s="54"/>
    </row>
    <row r="62" spans="1:11">
      <c r="A62" s="54"/>
      <c r="B62" s="55"/>
      <c r="C62" s="54"/>
      <c r="D62" s="56" t="s">
        <v>733</v>
      </c>
      <c r="E62" s="57"/>
      <c r="F62" s="57"/>
      <c r="G62" s="57"/>
      <c r="H62" s="57"/>
      <c r="I62" s="57"/>
      <c r="J62" s="58">
        <f>J187</f>
        <v>5580</v>
      </c>
      <c r="K62" s="54"/>
    </row>
    <row r="63" spans="1:11">
      <c r="A63" s="54"/>
      <c r="B63" s="55"/>
      <c r="C63" s="54"/>
      <c r="D63" s="56" t="s">
        <v>71</v>
      </c>
      <c r="E63" s="57"/>
      <c r="F63" s="57"/>
      <c r="G63" s="57"/>
      <c r="H63" s="57"/>
      <c r="I63" s="57"/>
      <c r="J63" s="58">
        <f>J194</f>
        <v>205827.9</v>
      </c>
      <c r="K63" s="54"/>
    </row>
    <row r="64" spans="1:11">
      <c r="A64" s="54"/>
      <c r="B64" s="55"/>
      <c r="C64" s="54"/>
      <c r="D64" s="56" t="s">
        <v>72</v>
      </c>
      <c r="E64" s="57"/>
      <c r="F64" s="57"/>
      <c r="G64" s="57"/>
      <c r="H64" s="57"/>
      <c r="I64" s="57"/>
      <c r="J64" s="58">
        <f>J308</f>
        <v>108450</v>
      </c>
      <c r="K64" s="54"/>
    </row>
    <row r="65" spans="1:11">
      <c r="A65" s="54"/>
      <c r="B65" s="55"/>
      <c r="C65" s="54"/>
      <c r="D65" s="56" t="s">
        <v>73</v>
      </c>
      <c r="E65" s="57"/>
      <c r="F65" s="57"/>
      <c r="G65" s="57"/>
      <c r="H65" s="57"/>
      <c r="I65" s="57"/>
      <c r="J65" s="58">
        <f>J328</f>
        <v>33592.259999999995</v>
      </c>
      <c r="K65" s="54"/>
    </row>
    <row r="66" spans="1:11">
      <c r="A66" s="54"/>
      <c r="B66" s="55"/>
      <c r="C66" s="54"/>
      <c r="D66" s="56" t="s">
        <v>74</v>
      </c>
      <c r="E66" s="57"/>
      <c r="F66" s="57"/>
      <c r="G66" s="57"/>
      <c r="H66" s="57"/>
      <c r="I66" s="57"/>
      <c r="J66" s="58">
        <f>J385</f>
        <v>19547.98</v>
      </c>
      <c r="K66" s="54"/>
    </row>
    <row r="67" spans="1:11">
      <c r="A67" s="54"/>
      <c r="B67" s="55"/>
      <c r="C67" s="54"/>
      <c r="D67" s="56" t="s">
        <v>75</v>
      </c>
      <c r="E67" s="57"/>
      <c r="F67" s="57"/>
      <c r="G67" s="57"/>
      <c r="H67" s="57"/>
      <c r="I67" s="57"/>
      <c r="J67" s="58">
        <f>J421</f>
        <v>18019.98</v>
      </c>
      <c r="K67" s="54"/>
    </row>
    <row r="68" spans="1:11">
      <c r="A68" s="49"/>
      <c r="B68" s="50"/>
      <c r="C68" s="49"/>
      <c r="D68" s="51" t="s">
        <v>78</v>
      </c>
      <c r="E68" s="52"/>
      <c r="F68" s="52"/>
      <c r="G68" s="52"/>
      <c r="H68" s="52"/>
      <c r="I68" s="52"/>
      <c r="J68" s="53">
        <f>J428</f>
        <v>15917.4</v>
      </c>
      <c r="K68" s="49"/>
    </row>
    <row r="69" spans="1:11">
      <c r="A69" s="54"/>
      <c r="B69" s="55"/>
      <c r="C69" s="54"/>
      <c r="D69" s="56" t="s">
        <v>79</v>
      </c>
      <c r="E69" s="57"/>
      <c r="F69" s="57"/>
      <c r="G69" s="57"/>
      <c r="H69" s="57"/>
      <c r="I69" s="57"/>
      <c r="J69" s="58">
        <f>J429</f>
        <v>15917.4</v>
      </c>
      <c r="K69" s="54"/>
    </row>
    <row r="70" spans="1:11">
      <c r="A70" s="21"/>
      <c r="B70" s="22"/>
      <c r="C70" s="21"/>
      <c r="D70" s="21"/>
      <c r="E70" s="21"/>
      <c r="F70" s="21"/>
      <c r="G70" s="21"/>
      <c r="H70" s="21"/>
      <c r="I70" s="21"/>
      <c r="J70" s="21"/>
      <c r="K70" s="21"/>
    </row>
    <row r="71" spans="1:11">
      <c r="A71" s="21"/>
      <c r="B71" s="41"/>
      <c r="C71" s="42"/>
      <c r="D71" s="42"/>
      <c r="E71" s="42"/>
      <c r="F71" s="42"/>
      <c r="G71" s="42"/>
      <c r="H71" s="42"/>
      <c r="I71" s="42"/>
      <c r="J71" s="42"/>
      <c r="K71" s="42"/>
    </row>
    <row r="75" spans="1:11">
      <c r="A75" s="21"/>
      <c r="B75" s="44"/>
      <c r="C75" s="45"/>
      <c r="D75" s="45"/>
      <c r="E75" s="45"/>
      <c r="F75" s="45"/>
      <c r="G75" s="45"/>
      <c r="H75" s="45"/>
      <c r="I75" s="45"/>
      <c r="J75" s="45"/>
      <c r="K75" s="45"/>
    </row>
    <row r="76" spans="1:11" ht="18">
      <c r="A76" s="21"/>
      <c r="B76" s="22"/>
      <c r="C76" s="18" t="s">
        <v>80</v>
      </c>
      <c r="D76" s="21"/>
      <c r="E76" s="21"/>
      <c r="F76" s="21"/>
      <c r="G76" s="21"/>
      <c r="H76" s="21"/>
      <c r="I76" s="21"/>
      <c r="J76" s="21"/>
      <c r="K76" s="21"/>
    </row>
    <row r="77" spans="1:11">
      <c r="A77" s="21"/>
      <c r="B77" s="22"/>
      <c r="C77" s="21"/>
      <c r="D77" s="21"/>
      <c r="E77" s="21"/>
      <c r="F77" s="21"/>
      <c r="G77" s="21"/>
      <c r="H77" s="21"/>
      <c r="I77" s="21"/>
      <c r="J77" s="21"/>
      <c r="K77" s="21"/>
    </row>
    <row r="78" spans="1:11">
      <c r="A78" s="21"/>
      <c r="B78" s="22"/>
      <c r="C78" s="4" t="s">
        <v>32</v>
      </c>
      <c r="D78" s="21"/>
      <c r="E78" s="21"/>
      <c r="F78" s="21"/>
      <c r="G78" s="21"/>
      <c r="H78" s="21"/>
      <c r="I78" s="21"/>
      <c r="J78" s="21"/>
      <c r="K78" s="21"/>
    </row>
    <row r="79" spans="1:11">
      <c r="A79" s="21"/>
      <c r="B79" s="22"/>
      <c r="C79" s="21"/>
      <c r="D79" s="21"/>
      <c r="E79" s="532" t="str">
        <f>E6</f>
        <v>2023/107</v>
      </c>
      <c r="F79" s="532"/>
      <c r="G79" s="532"/>
      <c r="H79" s="532"/>
      <c r="I79" s="21"/>
      <c r="J79" s="21"/>
      <c r="K79" s="21"/>
    </row>
    <row r="80" spans="1:11">
      <c r="A80" s="21"/>
      <c r="B80" s="22"/>
      <c r="C80" s="4" t="s">
        <v>33</v>
      </c>
      <c r="D80" s="21"/>
      <c r="E80" s="21"/>
      <c r="F80" s="21"/>
      <c r="G80" s="21"/>
      <c r="H80" s="21"/>
      <c r="I80" s="21"/>
      <c r="J80" s="21"/>
      <c r="K80" s="21"/>
    </row>
    <row r="81" spans="1:19">
      <c r="A81" s="21"/>
      <c r="B81" s="22"/>
      <c r="C81" s="21"/>
      <c r="D81" s="21"/>
      <c r="E81" s="531" t="str">
        <f>E8</f>
        <v>SO103 - Parkovací stání (nezpůsobilé výdaje)</v>
      </c>
      <c r="F81" s="531"/>
      <c r="G81" s="531"/>
      <c r="H81" s="531"/>
      <c r="I81" s="21"/>
      <c r="J81" s="21"/>
      <c r="K81" s="21"/>
    </row>
    <row r="82" spans="1:19">
      <c r="A82" s="21"/>
      <c r="B82" s="22"/>
      <c r="C82" s="21"/>
      <c r="D82" s="21"/>
      <c r="E82" s="21"/>
      <c r="F82" s="21"/>
      <c r="G82" s="21"/>
      <c r="H82" s="21"/>
      <c r="I82" s="21"/>
      <c r="J82" s="21"/>
      <c r="K82" s="21"/>
    </row>
    <row r="83" spans="1:19">
      <c r="A83" s="21"/>
      <c r="B83" s="22"/>
      <c r="C83" s="4" t="s">
        <v>37</v>
      </c>
      <c r="D83" s="21"/>
      <c r="E83" s="21"/>
      <c r="F83" s="24" t="str">
        <f>F11</f>
        <v>k.ú. Liteň (685267), ulice Nádražní</v>
      </c>
      <c r="G83" s="21"/>
      <c r="H83" s="21"/>
      <c r="I83" s="4" t="s">
        <v>39</v>
      </c>
      <c r="J83" s="25">
        <f>IF(J11="","",J11)</f>
        <v>0</v>
      </c>
      <c r="K83" s="21"/>
    </row>
    <row r="84" spans="1:19">
      <c r="A84" s="21"/>
      <c r="B84" s="22"/>
      <c r="C84" s="21"/>
      <c r="D84" s="21"/>
      <c r="E84" s="21"/>
      <c r="F84" s="21"/>
      <c r="G84" s="21"/>
      <c r="H84" s="21"/>
      <c r="I84" s="21"/>
      <c r="J84" s="21"/>
      <c r="K84" s="21"/>
    </row>
    <row r="85" spans="1:19">
      <c r="A85" s="21"/>
      <c r="B85" s="22"/>
      <c r="C85" s="150" t="s">
        <v>40</v>
      </c>
      <c r="D85" s="21"/>
      <c r="E85" s="21"/>
      <c r="F85" s="151" t="str">
        <f>E14</f>
        <v>Městys Liteň</v>
      </c>
      <c r="G85" s="21"/>
      <c r="H85" s="21"/>
      <c r="I85" s="150" t="s">
        <v>47</v>
      </c>
      <c r="J85" s="151" t="str">
        <f>E20</f>
        <v>Ing. Zdenek Tesař</v>
      </c>
      <c r="K85" s="21"/>
    </row>
    <row r="86" spans="1:19">
      <c r="A86" s="21"/>
      <c r="B86" s="22"/>
      <c r="C86" s="150" t="s">
        <v>44</v>
      </c>
      <c r="D86" s="21"/>
      <c r="E86" s="21"/>
      <c r="F86" s="151">
        <f>IF(E17="","",E17)</f>
        <v>0</v>
      </c>
      <c r="G86" s="21"/>
      <c r="H86" s="21"/>
      <c r="I86" s="150" t="s">
        <v>49</v>
      </c>
      <c r="J86" s="151" t="str">
        <f>E23</f>
        <v/>
      </c>
      <c r="K86" s="21"/>
    </row>
    <row r="87" spans="1:19">
      <c r="A87" s="21"/>
      <c r="B87" s="22"/>
      <c r="C87" s="21"/>
      <c r="D87" s="21"/>
      <c r="E87" s="21"/>
      <c r="F87" s="21"/>
      <c r="G87" s="21"/>
      <c r="H87" s="21"/>
      <c r="I87" s="21"/>
      <c r="J87" s="21"/>
      <c r="K87" s="21"/>
      <c r="L87" s="535">
        <v>45717</v>
      </c>
      <c r="M87" s="535"/>
      <c r="N87" s="535">
        <v>45748</v>
      </c>
      <c r="O87" s="535"/>
      <c r="P87" s="535">
        <v>45778</v>
      </c>
      <c r="Q87" s="535"/>
      <c r="R87" s="535">
        <v>45778</v>
      </c>
      <c r="S87" s="535"/>
    </row>
    <row r="88" spans="1:19" ht="30">
      <c r="A88" s="65"/>
      <c r="B88" s="66"/>
      <c r="C88" s="152" t="s">
        <v>81</v>
      </c>
      <c r="D88" s="153" t="s">
        <v>82</v>
      </c>
      <c r="E88" s="153" t="s">
        <v>83</v>
      </c>
      <c r="F88" s="153" t="s">
        <v>84</v>
      </c>
      <c r="G88" s="153" t="s">
        <v>85</v>
      </c>
      <c r="H88" s="153" t="s">
        <v>86</v>
      </c>
      <c r="I88" s="153" t="s">
        <v>87</v>
      </c>
      <c r="J88" s="153" t="s">
        <v>67</v>
      </c>
      <c r="K88" s="154" t="s">
        <v>88</v>
      </c>
      <c r="L88" s="155" t="s">
        <v>89</v>
      </c>
      <c r="M88" s="156" t="s">
        <v>90</v>
      </c>
      <c r="N88" s="155" t="s">
        <v>89</v>
      </c>
      <c r="O88" s="156" t="s">
        <v>90</v>
      </c>
      <c r="P88" s="155" t="s">
        <v>89</v>
      </c>
      <c r="Q88" s="156" t="s">
        <v>90</v>
      </c>
      <c r="R88" s="155" t="s">
        <v>89</v>
      </c>
      <c r="S88" s="156" t="s">
        <v>90</v>
      </c>
    </row>
    <row r="89" spans="1:19">
      <c r="A89" s="21"/>
      <c r="B89" s="22"/>
      <c r="C89" s="157" t="s">
        <v>91</v>
      </c>
      <c r="D89" s="21"/>
      <c r="E89" s="21"/>
      <c r="F89" s="21"/>
      <c r="G89" s="21"/>
      <c r="H89" s="21"/>
      <c r="I89" s="21"/>
      <c r="J89" s="158">
        <f>J90+J428</f>
        <v>505026.88</v>
      </c>
      <c r="K89" s="21"/>
      <c r="M89" s="159">
        <f>M90+M428</f>
        <v>173580.29948000002</v>
      </c>
      <c r="O89" s="159">
        <f>O90+O428</f>
        <v>176537.38024</v>
      </c>
      <c r="Q89" s="159">
        <f>Q90+Q428</f>
        <v>0</v>
      </c>
      <c r="S89" s="159">
        <f>S90+S428</f>
        <v>138991.79999999999</v>
      </c>
    </row>
    <row r="90" spans="1:19">
      <c r="A90" s="75"/>
      <c r="B90" s="76"/>
      <c r="C90" s="160"/>
      <c r="D90" s="161" t="s">
        <v>92</v>
      </c>
      <c r="E90" s="161" t="s">
        <v>9</v>
      </c>
      <c r="F90" s="161" t="s">
        <v>93</v>
      </c>
      <c r="G90" s="160"/>
      <c r="H90" s="160"/>
      <c r="I90" s="162"/>
      <c r="J90" s="163">
        <f>J91+J173+J187+J194+J308+J328+J385+J421</f>
        <v>489109.48</v>
      </c>
      <c r="K90" s="160"/>
      <c r="M90" s="164">
        <f>M91+M173+M187+M194+M308+M328+M385+M421</f>
        <v>173580.29948000002</v>
      </c>
      <c r="O90" s="164">
        <f>O91+O173+O187+O194+O308+O328+O385+O421</f>
        <v>176537.38024</v>
      </c>
      <c r="Q90" s="164">
        <f>Q91+Q173+Q187+Q194+Q308+Q328+Q385+Q421</f>
        <v>0</v>
      </c>
      <c r="S90" s="164">
        <f>S91+S173+S187+S194+S308+S328+S385+S421</f>
        <v>138991.79999999999</v>
      </c>
    </row>
    <row r="91" spans="1:19">
      <c r="A91" s="75"/>
      <c r="B91" s="76"/>
      <c r="C91" s="160"/>
      <c r="D91" s="161" t="s">
        <v>92</v>
      </c>
      <c r="E91" s="161" t="s">
        <v>94</v>
      </c>
      <c r="F91" s="161" t="s">
        <v>95</v>
      </c>
      <c r="G91" s="160"/>
      <c r="H91" s="160"/>
      <c r="I91" s="162"/>
      <c r="J91" s="163">
        <f>SUM(J92:J172)</f>
        <v>62721.599999999999</v>
      </c>
      <c r="K91" s="160"/>
      <c r="M91" s="164">
        <f>SUM(M92:M172)</f>
        <v>48981.231999999996</v>
      </c>
      <c r="O91" s="164">
        <f>SUM(O92:O172)</f>
        <v>13740.37</v>
      </c>
      <c r="Q91" s="164">
        <f>SUM(Q92:Q172)</f>
        <v>0</v>
      </c>
      <c r="S91" s="164">
        <f>SUM(S92:S172)</f>
        <v>0</v>
      </c>
    </row>
    <row r="92" spans="1:19" ht="30">
      <c r="A92" s="21"/>
      <c r="B92" s="22"/>
      <c r="C92" s="165" t="s">
        <v>94</v>
      </c>
      <c r="D92" s="165" t="s">
        <v>96</v>
      </c>
      <c r="E92" s="166" t="s">
        <v>130</v>
      </c>
      <c r="F92" s="167" t="s">
        <v>131</v>
      </c>
      <c r="G92" s="168" t="s">
        <v>125</v>
      </c>
      <c r="H92" s="169">
        <v>25</v>
      </c>
      <c r="I92" s="170">
        <v>21.6</v>
      </c>
      <c r="J92" s="171">
        <f>ROUND(I92*H92,2)</f>
        <v>540</v>
      </c>
      <c r="K92" s="167" t="s">
        <v>100</v>
      </c>
      <c r="L92" s="172">
        <f>H92</f>
        <v>25</v>
      </c>
      <c r="M92" s="13">
        <f>L92*I92</f>
        <v>540</v>
      </c>
      <c r="O92" s="13">
        <f>N92*I92</f>
        <v>0</v>
      </c>
      <c r="Q92" s="13">
        <f>P92*I92</f>
        <v>0</v>
      </c>
      <c r="R92" s="172">
        <f>H92-L92-N92-P92</f>
        <v>0</v>
      </c>
      <c r="S92" s="13">
        <f>R92*I92</f>
        <v>0</v>
      </c>
    </row>
    <row r="93" spans="1:19" ht="90">
      <c r="A93" s="21"/>
      <c r="B93" s="22"/>
      <c r="C93" s="21"/>
      <c r="D93" s="150" t="s">
        <v>101</v>
      </c>
      <c r="E93" s="21"/>
      <c r="F93" s="173" t="s">
        <v>132</v>
      </c>
      <c r="G93" s="21"/>
      <c r="H93" s="21"/>
      <c r="I93" s="174"/>
      <c r="J93" s="21"/>
      <c r="K93" s="21"/>
    </row>
    <row r="94" spans="1:19" ht="31.5">
      <c r="A94" s="21"/>
      <c r="B94" s="22"/>
      <c r="C94" s="21"/>
      <c r="D94" s="175" t="s">
        <v>103</v>
      </c>
      <c r="E94" s="21"/>
      <c r="F94" s="176" t="s">
        <v>133</v>
      </c>
      <c r="G94" s="21"/>
      <c r="H94" s="21"/>
      <c r="I94" s="174"/>
      <c r="J94" s="21"/>
      <c r="K94" s="21"/>
    </row>
    <row r="95" spans="1:19">
      <c r="A95" s="100"/>
      <c r="B95" s="101"/>
      <c r="C95" s="177"/>
      <c r="D95" s="150" t="s">
        <v>107</v>
      </c>
      <c r="E95" s="178"/>
      <c r="F95" s="179" t="s">
        <v>134</v>
      </c>
      <c r="G95" s="177"/>
      <c r="H95" s="178"/>
      <c r="I95" s="180"/>
      <c r="J95" s="177"/>
      <c r="K95" s="177"/>
    </row>
    <row r="96" spans="1:19" ht="30">
      <c r="A96" s="100"/>
      <c r="B96" s="101"/>
      <c r="C96" s="177"/>
      <c r="D96" s="150" t="s">
        <v>107</v>
      </c>
      <c r="E96" s="178"/>
      <c r="F96" s="179" t="s">
        <v>135</v>
      </c>
      <c r="G96" s="177"/>
      <c r="H96" s="178"/>
      <c r="I96" s="180"/>
      <c r="J96" s="177"/>
      <c r="K96" s="177"/>
    </row>
    <row r="97" spans="1:19">
      <c r="A97" s="106"/>
      <c r="B97" s="107"/>
      <c r="C97" s="181"/>
      <c r="D97" s="150" t="s">
        <v>107</v>
      </c>
      <c r="E97" s="182"/>
      <c r="F97" s="183" t="s">
        <v>258</v>
      </c>
      <c r="G97" s="181"/>
      <c r="H97" s="184">
        <v>25</v>
      </c>
      <c r="I97" s="185"/>
      <c r="J97" s="181"/>
      <c r="K97" s="181"/>
    </row>
    <row r="98" spans="1:19" ht="30">
      <c r="A98" s="21"/>
      <c r="B98" s="22"/>
      <c r="C98" s="165" t="s">
        <v>110</v>
      </c>
      <c r="D98" s="165" t="s">
        <v>96</v>
      </c>
      <c r="E98" s="166" t="s">
        <v>734</v>
      </c>
      <c r="F98" s="167" t="s">
        <v>735</v>
      </c>
      <c r="G98" s="168" t="s">
        <v>125</v>
      </c>
      <c r="H98" s="169">
        <v>57</v>
      </c>
      <c r="I98" s="170">
        <v>74.3</v>
      </c>
      <c r="J98" s="171">
        <f>ROUND(I98*H98,2)</f>
        <v>4235.1000000000004</v>
      </c>
      <c r="K98" s="167" t="s">
        <v>736</v>
      </c>
      <c r="L98" s="172">
        <f>H98</f>
        <v>57</v>
      </c>
      <c r="M98" s="13">
        <f>L98*I98</f>
        <v>4235.0999999999995</v>
      </c>
      <c r="O98" s="13">
        <f>N98*I98</f>
        <v>0</v>
      </c>
      <c r="Q98" s="13">
        <f>P98*I98</f>
        <v>0</v>
      </c>
      <c r="R98" s="172">
        <f>H98-L98-N98-P98</f>
        <v>0</v>
      </c>
      <c r="S98" s="13">
        <f>R98*I98</f>
        <v>0</v>
      </c>
    </row>
    <row r="99" spans="1:19" ht="75">
      <c r="A99" s="21"/>
      <c r="B99" s="22"/>
      <c r="C99" s="21"/>
      <c r="D99" s="150" t="s">
        <v>101</v>
      </c>
      <c r="E99" s="21"/>
      <c r="F99" s="173" t="s">
        <v>737</v>
      </c>
      <c r="G99" s="21"/>
      <c r="H99" s="21"/>
      <c r="I99" s="174"/>
      <c r="J99" s="21"/>
      <c r="K99" s="21"/>
    </row>
    <row r="100" spans="1:19">
      <c r="A100" s="100"/>
      <c r="B100" s="101"/>
      <c r="C100" s="177"/>
      <c r="D100" s="150" t="s">
        <v>107</v>
      </c>
      <c r="E100" s="178"/>
      <c r="F100" s="179" t="s">
        <v>108</v>
      </c>
      <c r="G100" s="177"/>
      <c r="H100" s="178"/>
      <c r="I100" s="180"/>
      <c r="J100" s="177"/>
      <c r="K100" s="177"/>
    </row>
    <row r="101" spans="1:19" ht="30">
      <c r="A101" s="106"/>
      <c r="B101" s="107"/>
      <c r="C101" s="181"/>
      <c r="D101" s="150" t="s">
        <v>107</v>
      </c>
      <c r="E101" s="182"/>
      <c r="F101" s="183" t="s">
        <v>738</v>
      </c>
      <c r="G101" s="181"/>
      <c r="H101" s="184">
        <v>32</v>
      </c>
      <c r="I101" s="185"/>
      <c r="J101" s="181"/>
      <c r="K101" s="181"/>
    </row>
    <row r="102" spans="1:19" ht="30">
      <c r="A102" s="100"/>
      <c r="B102" s="101"/>
      <c r="C102" s="177"/>
      <c r="D102" s="150" t="s">
        <v>107</v>
      </c>
      <c r="E102" s="178"/>
      <c r="F102" s="179" t="s">
        <v>135</v>
      </c>
      <c r="G102" s="177"/>
      <c r="H102" s="178"/>
      <c r="I102" s="180"/>
      <c r="J102" s="177"/>
      <c r="K102" s="177"/>
    </row>
    <row r="103" spans="1:19">
      <c r="A103" s="106"/>
      <c r="B103" s="107"/>
      <c r="C103" s="181"/>
      <c r="D103" s="150" t="s">
        <v>107</v>
      </c>
      <c r="E103" s="182"/>
      <c r="F103" s="183" t="s">
        <v>258</v>
      </c>
      <c r="G103" s="181"/>
      <c r="H103" s="184">
        <v>25</v>
      </c>
      <c r="I103" s="185"/>
      <c r="J103" s="181"/>
      <c r="K103" s="181"/>
    </row>
    <row r="104" spans="1:19" ht="30">
      <c r="A104" s="21"/>
      <c r="B104" s="22"/>
      <c r="C104" s="165" t="s">
        <v>116</v>
      </c>
      <c r="D104" s="165" t="s">
        <v>96</v>
      </c>
      <c r="E104" s="166" t="s">
        <v>175</v>
      </c>
      <c r="F104" s="167" t="s">
        <v>176</v>
      </c>
      <c r="G104" s="168" t="s">
        <v>125</v>
      </c>
      <c r="H104" s="169">
        <v>2</v>
      </c>
      <c r="I104" s="170">
        <v>412</v>
      </c>
      <c r="J104" s="171">
        <f>ROUND(I104*H104,2)</f>
        <v>824</v>
      </c>
      <c r="K104" s="167" t="s">
        <v>100</v>
      </c>
      <c r="L104" s="172">
        <f>H104</f>
        <v>2</v>
      </c>
      <c r="M104" s="13">
        <f>L104*I104</f>
        <v>824</v>
      </c>
      <c r="O104" s="13">
        <f>N104*I104</f>
        <v>0</v>
      </c>
      <c r="Q104" s="13">
        <f>P104*I104</f>
        <v>0</v>
      </c>
      <c r="R104" s="172">
        <f>H104-L104-N104-P104</f>
        <v>0</v>
      </c>
      <c r="S104" s="13">
        <f>R104*I104</f>
        <v>0</v>
      </c>
    </row>
    <row r="105" spans="1:19" ht="75">
      <c r="A105" s="21"/>
      <c r="B105" s="22"/>
      <c r="C105" s="21"/>
      <c r="D105" s="150" t="s">
        <v>101</v>
      </c>
      <c r="E105" s="21"/>
      <c r="F105" s="173" t="s">
        <v>177</v>
      </c>
      <c r="G105" s="21"/>
      <c r="H105" s="21"/>
      <c r="I105" s="174"/>
      <c r="J105" s="21"/>
      <c r="K105" s="21"/>
    </row>
    <row r="106" spans="1:19" ht="31.5">
      <c r="A106" s="21"/>
      <c r="B106" s="22"/>
      <c r="C106" s="21"/>
      <c r="D106" s="175" t="s">
        <v>103</v>
      </c>
      <c r="E106" s="21"/>
      <c r="F106" s="176" t="s">
        <v>178</v>
      </c>
      <c r="G106" s="21"/>
      <c r="H106" s="21"/>
      <c r="I106" s="174"/>
      <c r="J106" s="21"/>
      <c r="K106" s="21"/>
    </row>
    <row r="107" spans="1:19" ht="30">
      <c r="A107" s="21"/>
      <c r="B107" s="22"/>
      <c r="C107" s="21"/>
      <c r="D107" s="150" t="s">
        <v>105</v>
      </c>
      <c r="E107" s="21"/>
      <c r="F107" s="186" t="s">
        <v>179</v>
      </c>
      <c r="G107" s="21"/>
      <c r="H107" s="21"/>
      <c r="I107" s="174"/>
      <c r="J107" s="21"/>
      <c r="K107" s="21"/>
    </row>
    <row r="108" spans="1:19">
      <c r="A108" s="100"/>
      <c r="B108" s="101"/>
      <c r="C108" s="177"/>
      <c r="D108" s="150" t="s">
        <v>107</v>
      </c>
      <c r="E108" s="178"/>
      <c r="F108" s="179" t="s">
        <v>108</v>
      </c>
      <c r="G108" s="177"/>
      <c r="H108" s="178"/>
      <c r="I108" s="180"/>
      <c r="J108" s="177"/>
      <c r="K108" s="177"/>
    </row>
    <row r="109" spans="1:19" ht="30">
      <c r="A109" s="106"/>
      <c r="B109" s="107"/>
      <c r="C109" s="181"/>
      <c r="D109" s="150" t="s">
        <v>107</v>
      </c>
      <c r="E109" s="182"/>
      <c r="F109" s="183" t="s">
        <v>739</v>
      </c>
      <c r="G109" s="181"/>
      <c r="H109" s="184">
        <v>2</v>
      </c>
      <c r="I109" s="185"/>
      <c r="J109" s="181"/>
      <c r="K109" s="181"/>
    </row>
    <row r="110" spans="1:19" ht="30">
      <c r="A110" s="21"/>
      <c r="B110" s="22"/>
      <c r="C110" s="165" t="s">
        <v>122</v>
      </c>
      <c r="D110" s="165" t="s">
        <v>96</v>
      </c>
      <c r="E110" s="166" t="s">
        <v>740</v>
      </c>
      <c r="F110" s="167" t="s">
        <v>741</v>
      </c>
      <c r="G110" s="168" t="s">
        <v>125</v>
      </c>
      <c r="H110" s="169">
        <v>32</v>
      </c>
      <c r="I110" s="170">
        <v>86.9</v>
      </c>
      <c r="J110" s="171">
        <f>ROUND(I110*H110,2)</f>
        <v>2780.8</v>
      </c>
      <c r="K110" s="167" t="s">
        <v>736</v>
      </c>
      <c r="L110" s="172">
        <f>H110</f>
        <v>32</v>
      </c>
      <c r="M110" s="13">
        <f>L110*I110</f>
        <v>2780.8</v>
      </c>
      <c r="O110" s="13">
        <f>N110*I110</f>
        <v>0</v>
      </c>
      <c r="Q110" s="13">
        <f>P110*I110</f>
        <v>0</v>
      </c>
      <c r="R110" s="172">
        <f>H110-L110-N110-P110</f>
        <v>0</v>
      </c>
      <c r="S110" s="13">
        <f>R110*I110</f>
        <v>0</v>
      </c>
    </row>
    <row r="111" spans="1:19" ht="60">
      <c r="A111" s="21"/>
      <c r="B111" s="22"/>
      <c r="C111" s="21"/>
      <c r="D111" s="150" t="s">
        <v>101</v>
      </c>
      <c r="E111" s="21"/>
      <c r="F111" s="173" t="s">
        <v>742</v>
      </c>
      <c r="G111" s="21"/>
      <c r="H111" s="21"/>
      <c r="I111" s="174"/>
      <c r="J111" s="21"/>
      <c r="K111" s="21"/>
    </row>
    <row r="112" spans="1:19">
      <c r="A112" s="100"/>
      <c r="B112" s="101"/>
      <c r="C112" s="177"/>
      <c r="D112" s="150" t="s">
        <v>107</v>
      </c>
      <c r="E112" s="178"/>
      <c r="F112" s="179" t="s">
        <v>108</v>
      </c>
      <c r="G112" s="177"/>
      <c r="H112" s="178"/>
      <c r="I112" s="180"/>
      <c r="J112" s="177"/>
      <c r="K112" s="177"/>
    </row>
    <row r="113" spans="1:19" ht="30">
      <c r="A113" s="106"/>
      <c r="B113" s="107"/>
      <c r="C113" s="181"/>
      <c r="D113" s="150" t="s">
        <v>107</v>
      </c>
      <c r="E113" s="182"/>
      <c r="F113" s="183" t="s">
        <v>743</v>
      </c>
      <c r="G113" s="181"/>
      <c r="H113" s="184">
        <v>32</v>
      </c>
      <c r="I113" s="185"/>
      <c r="J113" s="181"/>
      <c r="K113" s="181"/>
    </row>
    <row r="114" spans="1:19" ht="30">
      <c r="A114" s="21"/>
      <c r="B114" s="22"/>
      <c r="C114" s="165" t="s">
        <v>129</v>
      </c>
      <c r="D114" s="165" t="s">
        <v>96</v>
      </c>
      <c r="E114" s="166" t="s">
        <v>182</v>
      </c>
      <c r="F114" s="167" t="s">
        <v>183</v>
      </c>
      <c r="G114" s="168" t="s">
        <v>125</v>
      </c>
      <c r="H114" s="169">
        <v>2</v>
      </c>
      <c r="I114" s="170">
        <v>144</v>
      </c>
      <c r="J114" s="171">
        <f>ROUND(I114*H114,2)</f>
        <v>288</v>
      </c>
      <c r="K114" s="167" t="s">
        <v>100</v>
      </c>
      <c r="L114" s="172">
        <f>H114</f>
        <v>2</v>
      </c>
      <c r="M114" s="13">
        <f>L114*I114</f>
        <v>288</v>
      </c>
      <c r="O114" s="13">
        <f>N114*I114</f>
        <v>0</v>
      </c>
      <c r="Q114" s="13">
        <f>P114*I114</f>
        <v>0</v>
      </c>
      <c r="R114" s="172">
        <f>H114-L114-N114-P114</f>
        <v>0</v>
      </c>
      <c r="S114" s="13">
        <f>R114*I114</f>
        <v>0</v>
      </c>
    </row>
    <row r="115" spans="1:19" ht="60">
      <c r="A115" s="21"/>
      <c r="B115" s="22"/>
      <c r="C115" s="21"/>
      <c r="D115" s="150" t="s">
        <v>101</v>
      </c>
      <c r="E115" s="21"/>
      <c r="F115" s="173" t="s">
        <v>184</v>
      </c>
      <c r="G115" s="21"/>
      <c r="H115" s="21"/>
      <c r="I115" s="174"/>
      <c r="J115" s="21"/>
      <c r="K115" s="21"/>
    </row>
    <row r="116" spans="1:19" ht="31.5">
      <c r="A116" s="21"/>
      <c r="B116" s="22"/>
      <c r="C116" s="21"/>
      <c r="D116" s="175" t="s">
        <v>103</v>
      </c>
      <c r="E116" s="21"/>
      <c r="F116" s="176" t="s">
        <v>185</v>
      </c>
      <c r="G116" s="21"/>
      <c r="H116" s="21"/>
      <c r="I116" s="174"/>
      <c r="J116" s="21"/>
      <c r="K116" s="21"/>
    </row>
    <row r="117" spans="1:19" ht="30">
      <c r="A117" s="21"/>
      <c r="B117" s="22"/>
      <c r="C117" s="21"/>
      <c r="D117" s="150" t="s">
        <v>105</v>
      </c>
      <c r="E117" s="21"/>
      <c r="F117" s="186" t="s">
        <v>179</v>
      </c>
      <c r="G117" s="21"/>
      <c r="H117" s="21"/>
      <c r="I117" s="174"/>
      <c r="J117" s="21"/>
      <c r="K117" s="21"/>
    </row>
    <row r="118" spans="1:19">
      <c r="A118" s="100"/>
      <c r="B118" s="101"/>
      <c r="C118" s="177"/>
      <c r="D118" s="150" t="s">
        <v>107</v>
      </c>
      <c r="E118" s="178"/>
      <c r="F118" s="179" t="s">
        <v>108</v>
      </c>
      <c r="G118" s="177"/>
      <c r="H118" s="178"/>
      <c r="I118" s="180"/>
      <c r="J118" s="177"/>
      <c r="K118" s="177"/>
    </row>
    <row r="119" spans="1:19" ht="30">
      <c r="A119" s="106"/>
      <c r="B119" s="107"/>
      <c r="C119" s="181"/>
      <c r="D119" s="150" t="s">
        <v>107</v>
      </c>
      <c r="E119" s="182"/>
      <c r="F119" s="183" t="s">
        <v>744</v>
      </c>
      <c r="G119" s="181"/>
      <c r="H119" s="184">
        <v>2</v>
      </c>
      <c r="I119" s="185"/>
      <c r="J119" s="181"/>
      <c r="K119" s="181"/>
    </row>
    <row r="120" spans="1:19" ht="30">
      <c r="A120" s="21"/>
      <c r="B120" s="22"/>
      <c r="C120" s="165" t="s">
        <v>137</v>
      </c>
      <c r="D120" s="165" t="s">
        <v>96</v>
      </c>
      <c r="E120" s="166" t="s">
        <v>188</v>
      </c>
      <c r="F120" s="167" t="s">
        <v>189</v>
      </c>
      <c r="G120" s="168" t="s">
        <v>190</v>
      </c>
      <c r="H120" s="169">
        <v>15</v>
      </c>
      <c r="I120" s="170">
        <v>71.8</v>
      </c>
      <c r="J120" s="171">
        <f>ROUND(I120*H120,2)</f>
        <v>1077</v>
      </c>
      <c r="K120" s="167" t="s">
        <v>100</v>
      </c>
      <c r="L120" s="172">
        <f>H120</f>
        <v>15</v>
      </c>
      <c r="M120" s="13">
        <f>L120*I120</f>
        <v>1077</v>
      </c>
      <c r="O120" s="13">
        <f>N120*I120</f>
        <v>0</v>
      </c>
      <c r="Q120" s="13">
        <f>P120*I120</f>
        <v>0</v>
      </c>
      <c r="R120" s="172">
        <f>H120-L120-N120-P120</f>
        <v>0</v>
      </c>
      <c r="S120" s="13">
        <f>R120*I120</f>
        <v>0</v>
      </c>
    </row>
    <row r="121" spans="1:19" ht="60">
      <c r="A121" s="21"/>
      <c r="B121" s="22"/>
      <c r="C121" s="21"/>
      <c r="D121" s="150" t="s">
        <v>101</v>
      </c>
      <c r="E121" s="21"/>
      <c r="F121" s="173" t="s">
        <v>191</v>
      </c>
      <c r="G121" s="21"/>
      <c r="H121" s="21"/>
      <c r="I121" s="174"/>
      <c r="J121" s="21"/>
      <c r="K121" s="21"/>
    </row>
    <row r="122" spans="1:19" ht="31.5">
      <c r="A122" s="21"/>
      <c r="B122" s="22"/>
      <c r="C122" s="21"/>
      <c r="D122" s="175" t="s">
        <v>103</v>
      </c>
      <c r="E122" s="21"/>
      <c r="F122" s="176" t="s">
        <v>192</v>
      </c>
      <c r="G122" s="21"/>
      <c r="H122" s="21"/>
      <c r="I122" s="174"/>
      <c r="J122" s="21"/>
      <c r="K122" s="21"/>
    </row>
    <row r="123" spans="1:19">
      <c r="A123" s="100"/>
      <c r="B123" s="101"/>
      <c r="C123" s="177"/>
      <c r="D123" s="150" t="s">
        <v>107</v>
      </c>
      <c r="E123" s="178"/>
      <c r="F123" s="179" t="s">
        <v>108</v>
      </c>
      <c r="G123" s="177"/>
      <c r="H123" s="178"/>
      <c r="I123" s="180"/>
      <c r="J123" s="177"/>
      <c r="K123" s="177"/>
    </row>
    <row r="124" spans="1:19">
      <c r="A124" s="106"/>
      <c r="B124" s="107"/>
      <c r="C124" s="181"/>
      <c r="D124" s="150" t="s">
        <v>107</v>
      </c>
      <c r="E124" s="182"/>
      <c r="F124" s="183" t="s">
        <v>745</v>
      </c>
      <c r="G124" s="181"/>
      <c r="H124" s="184">
        <v>15</v>
      </c>
      <c r="I124" s="185"/>
      <c r="J124" s="181"/>
      <c r="K124" s="181"/>
    </row>
    <row r="125" spans="1:19" ht="30">
      <c r="A125" s="21"/>
      <c r="B125" s="22"/>
      <c r="C125" s="165" t="s">
        <v>143</v>
      </c>
      <c r="D125" s="165" t="s">
        <v>96</v>
      </c>
      <c r="E125" s="166" t="s">
        <v>195</v>
      </c>
      <c r="F125" s="167" t="s">
        <v>196</v>
      </c>
      <c r="G125" s="168" t="s">
        <v>190</v>
      </c>
      <c r="H125" s="169">
        <v>15</v>
      </c>
      <c r="I125" s="170">
        <v>51.1</v>
      </c>
      <c r="J125" s="171">
        <f>ROUND(I125*H125,2)</f>
        <v>766.5</v>
      </c>
      <c r="K125" s="167" t="s">
        <v>100</v>
      </c>
      <c r="L125" s="172">
        <f>H125</f>
        <v>15</v>
      </c>
      <c r="M125" s="13">
        <f>L125*I125</f>
        <v>766.5</v>
      </c>
      <c r="O125" s="13">
        <f>N125*I125</f>
        <v>0</v>
      </c>
      <c r="Q125" s="13">
        <f>P125*I125</f>
        <v>0</v>
      </c>
      <c r="R125" s="172">
        <f>H125-L125-N125-P125</f>
        <v>0</v>
      </c>
      <c r="S125" s="13">
        <f>R125*I125</f>
        <v>0</v>
      </c>
    </row>
    <row r="126" spans="1:19" ht="45">
      <c r="A126" s="21"/>
      <c r="B126" s="22"/>
      <c r="C126" s="21"/>
      <c r="D126" s="150" t="s">
        <v>101</v>
      </c>
      <c r="E126" s="21"/>
      <c r="F126" s="173" t="s">
        <v>197</v>
      </c>
      <c r="G126" s="21"/>
      <c r="H126" s="21"/>
      <c r="I126" s="174"/>
      <c r="J126" s="21"/>
      <c r="K126" s="21"/>
    </row>
    <row r="127" spans="1:19" ht="31.5">
      <c r="A127" s="21"/>
      <c r="B127" s="22"/>
      <c r="C127" s="21"/>
      <c r="D127" s="175" t="s">
        <v>103</v>
      </c>
      <c r="E127" s="21"/>
      <c r="F127" s="176" t="s">
        <v>198</v>
      </c>
      <c r="G127" s="21"/>
      <c r="H127" s="21"/>
      <c r="I127" s="174"/>
      <c r="J127" s="21"/>
      <c r="K127" s="21"/>
    </row>
    <row r="128" spans="1:19">
      <c r="A128" s="100"/>
      <c r="B128" s="101"/>
      <c r="C128" s="177"/>
      <c r="D128" s="150" t="s">
        <v>107</v>
      </c>
      <c r="E128" s="178"/>
      <c r="F128" s="179" t="s">
        <v>108</v>
      </c>
      <c r="G128" s="177"/>
      <c r="H128" s="178"/>
      <c r="I128" s="180"/>
      <c r="J128" s="177"/>
      <c r="K128" s="177"/>
    </row>
    <row r="129" spans="1:19">
      <c r="A129" s="106"/>
      <c r="B129" s="107"/>
      <c r="C129" s="181"/>
      <c r="D129" s="150" t="s">
        <v>107</v>
      </c>
      <c r="E129" s="182"/>
      <c r="F129" s="183" t="s">
        <v>746</v>
      </c>
      <c r="G129" s="181"/>
      <c r="H129" s="184">
        <v>15</v>
      </c>
      <c r="I129" s="185"/>
      <c r="J129" s="181"/>
      <c r="K129" s="181"/>
    </row>
    <row r="130" spans="1:19" ht="30">
      <c r="A130" s="21"/>
      <c r="B130" s="22"/>
      <c r="C130" s="165" t="s">
        <v>148</v>
      </c>
      <c r="D130" s="165" t="s">
        <v>96</v>
      </c>
      <c r="E130" s="166" t="s">
        <v>201</v>
      </c>
      <c r="F130" s="167" t="s">
        <v>202</v>
      </c>
      <c r="G130" s="168" t="s">
        <v>125</v>
      </c>
      <c r="H130" s="169">
        <v>35</v>
      </c>
      <c r="I130" s="170">
        <v>28.3</v>
      </c>
      <c r="J130" s="171">
        <f>ROUND(I130*H130,2)</f>
        <v>990.5</v>
      </c>
      <c r="K130" s="167" t="s">
        <v>100</v>
      </c>
      <c r="L130" s="172">
        <f>H130</f>
        <v>35</v>
      </c>
      <c r="M130" s="13">
        <f>L130*I130</f>
        <v>990.5</v>
      </c>
      <c r="O130" s="13">
        <f>N130*I130</f>
        <v>0</v>
      </c>
      <c r="Q130" s="13">
        <f>P130*I130</f>
        <v>0</v>
      </c>
      <c r="R130" s="172">
        <f>H130-L130-N130-P130</f>
        <v>0</v>
      </c>
      <c r="S130" s="13">
        <f>R130*I130</f>
        <v>0</v>
      </c>
    </row>
    <row r="131" spans="1:19" ht="30">
      <c r="A131" s="21"/>
      <c r="B131" s="22"/>
      <c r="C131" s="21"/>
      <c r="D131" s="150" t="s">
        <v>101</v>
      </c>
      <c r="E131" s="21"/>
      <c r="F131" s="173" t="s">
        <v>203</v>
      </c>
      <c r="G131" s="21"/>
      <c r="H131" s="21"/>
      <c r="I131" s="174"/>
      <c r="J131" s="21"/>
      <c r="K131" s="21"/>
    </row>
    <row r="132" spans="1:19" ht="31.5">
      <c r="A132" s="21"/>
      <c r="B132" s="22"/>
      <c r="C132" s="21"/>
      <c r="D132" s="175" t="s">
        <v>103</v>
      </c>
      <c r="E132" s="21"/>
      <c r="F132" s="176" t="s">
        <v>204</v>
      </c>
      <c r="G132" s="21"/>
      <c r="H132" s="21"/>
      <c r="I132" s="174"/>
      <c r="J132" s="21"/>
      <c r="K132" s="21"/>
    </row>
    <row r="133" spans="1:19">
      <c r="A133" s="100"/>
      <c r="B133" s="101"/>
      <c r="C133" s="177"/>
      <c r="D133" s="150" t="s">
        <v>107</v>
      </c>
      <c r="E133" s="178"/>
      <c r="F133" s="179" t="s">
        <v>108</v>
      </c>
      <c r="G133" s="177"/>
      <c r="H133" s="178"/>
      <c r="I133" s="180"/>
      <c r="J133" s="177"/>
      <c r="K133" s="177"/>
    </row>
    <row r="134" spans="1:19" ht="30">
      <c r="A134" s="106"/>
      <c r="B134" s="107"/>
      <c r="C134" s="181"/>
      <c r="D134" s="150" t="s">
        <v>107</v>
      </c>
      <c r="E134" s="182"/>
      <c r="F134" s="183" t="s">
        <v>747</v>
      </c>
      <c r="G134" s="181"/>
      <c r="H134" s="184">
        <v>35</v>
      </c>
      <c r="I134" s="185"/>
      <c r="J134" s="181"/>
      <c r="K134" s="181"/>
    </row>
    <row r="135" spans="1:19" ht="30">
      <c r="A135" s="21"/>
      <c r="B135" s="22"/>
      <c r="C135" s="165" t="s">
        <v>154</v>
      </c>
      <c r="D135" s="165" t="s">
        <v>96</v>
      </c>
      <c r="E135" s="166" t="s">
        <v>748</v>
      </c>
      <c r="F135" s="167" t="s">
        <v>749</v>
      </c>
      <c r="G135" s="168" t="s">
        <v>209</v>
      </c>
      <c r="H135" s="169">
        <v>16</v>
      </c>
      <c r="I135" s="170">
        <v>252</v>
      </c>
      <c r="J135" s="171">
        <f>ROUND(I135*H135,2)</f>
        <v>4032</v>
      </c>
      <c r="K135" s="167" t="s">
        <v>736</v>
      </c>
      <c r="L135" s="172">
        <f>H135</f>
        <v>16</v>
      </c>
      <c r="M135" s="13">
        <f>L135*I135</f>
        <v>4032</v>
      </c>
      <c r="O135" s="13">
        <f>N135*I135</f>
        <v>0</v>
      </c>
      <c r="Q135" s="13">
        <f>P135*I135</f>
        <v>0</v>
      </c>
      <c r="R135" s="172">
        <f>H135-L135-N135-P135</f>
        <v>0</v>
      </c>
      <c r="S135" s="13">
        <f>R135*I135</f>
        <v>0</v>
      </c>
    </row>
    <row r="136" spans="1:19" ht="30">
      <c r="A136" s="21"/>
      <c r="B136" s="22"/>
      <c r="C136" s="21"/>
      <c r="D136" s="150" t="s">
        <v>101</v>
      </c>
      <c r="E136" s="21"/>
      <c r="F136" s="173" t="s">
        <v>750</v>
      </c>
      <c r="G136" s="21"/>
      <c r="H136" s="21"/>
      <c r="I136" s="174"/>
      <c r="J136" s="21"/>
      <c r="K136" s="21"/>
    </row>
    <row r="137" spans="1:19">
      <c r="A137" s="100"/>
      <c r="B137" s="101"/>
      <c r="C137" s="177"/>
      <c r="D137" s="150" t="s">
        <v>107</v>
      </c>
      <c r="E137" s="178"/>
      <c r="F137" s="179" t="s">
        <v>108</v>
      </c>
      <c r="G137" s="177"/>
      <c r="H137" s="178"/>
      <c r="I137" s="180"/>
      <c r="J137" s="177"/>
      <c r="K137" s="177"/>
    </row>
    <row r="138" spans="1:19">
      <c r="A138" s="106"/>
      <c r="B138" s="107"/>
      <c r="C138" s="181"/>
      <c r="D138" s="150" t="s">
        <v>107</v>
      </c>
      <c r="E138" s="182"/>
      <c r="F138" s="183" t="s">
        <v>751</v>
      </c>
      <c r="G138" s="181"/>
      <c r="H138" s="184">
        <v>16</v>
      </c>
      <c r="I138" s="185"/>
      <c r="J138" s="181"/>
      <c r="K138" s="181"/>
    </row>
    <row r="139" spans="1:19" ht="30">
      <c r="A139" s="21"/>
      <c r="B139" s="22"/>
      <c r="C139" s="165" t="s">
        <v>160</v>
      </c>
      <c r="D139" s="165" t="s">
        <v>96</v>
      </c>
      <c r="E139" s="166" t="s">
        <v>752</v>
      </c>
      <c r="F139" s="167" t="s">
        <v>753</v>
      </c>
      <c r="G139" s="168" t="s">
        <v>209</v>
      </c>
      <c r="H139" s="169">
        <v>7.2</v>
      </c>
      <c r="I139" s="170">
        <v>1070</v>
      </c>
      <c r="J139" s="171">
        <f>ROUND(I139*H139,2)</f>
        <v>7704</v>
      </c>
      <c r="K139" s="167" t="s">
        <v>100</v>
      </c>
      <c r="L139" s="172"/>
      <c r="M139" s="13">
        <f>L139*I139</f>
        <v>0</v>
      </c>
      <c r="N139" s="172">
        <f>H139</f>
        <v>7.2</v>
      </c>
      <c r="O139" s="13">
        <f>N139*I139</f>
        <v>7704</v>
      </c>
      <c r="Q139" s="13">
        <f>P139*I139</f>
        <v>0</v>
      </c>
      <c r="R139" s="172">
        <f>H139-L139-N139-P139</f>
        <v>0</v>
      </c>
      <c r="S139" s="13">
        <f>R139*I139</f>
        <v>0</v>
      </c>
    </row>
    <row r="140" spans="1:19" ht="45">
      <c r="A140" s="21"/>
      <c r="B140" s="22"/>
      <c r="C140" s="21"/>
      <c r="D140" s="150" t="s">
        <v>101</v>
      </c>
      <c r="E140" s="21"/>
      <c r="F140" s="173" t="s">
        <v>754</v>
      </c>
      <c r="G140" s="21"/>
      <c r="H140" s="21"/>
      <c r="I140" s="174"/>
      <c r="J140" s="21"/>
      <c r="K140" s="21"/>
    </row>
    <row r="141" spans="1:19" ht="31.5">
      <c r="A141" s="21"/>
      <c r="B141" s="22"/>
      <c r="C141" s="21"/>
      <c r="D141" s="175" t="s">
        <v>103</v>
      </c>
      <c r="E141" s="21"/>
      <c r="F141" s="176" t="s">
        <v>755</v>
      </c>
      <c r="G141" s="21"/>
      <c r="H141" s="21"/>
      <c r="I141" s="174"/>
      <c r="J141" s="21"/>
      <c r="K141" s="21"/>
    </row>
    <row r="142" spans="1:19">
      <c r="A142" s="100"/>
      <c r="B142" s="101"/>
      <c r="C142" s="177"/>
      <c r="D142" s="150" t="s">
        <v>107</v>
      </c>
      <c r="E142" s="178"/>
      <c r="F142" s="179" t="s">
        <v>756</v>
      </c>
      <c r="G142" s="177"/>
      <c r="H142" s="178"/>
      <c r="I142" s="180"/>
      <c r="J142" s="177"/>
      <c r="K142" s="177"/>
    </row>
    <row r="143" spans="1:19">
      <c r="A143" s="106"/>
      <c r="B143" s="107"/>
      <c r="C143" s="181"/>
      <c r="D143" s="150" t="s">
        <v>107</v>
      </c>
      <c r="E143" s="182"/>
      <c r="F143" s="183" t="s">
        <v>757</v>
      </c>
      <c r="G143" s="181"/>
      <c r="H143" s="184">
        <v>7.2</v>
      </c>
      <c r="I143" s="185"/>
      <c r="J143" s="181"/>
      <c r="K143" s="181"/>
    </row>
    <row r="144" spans="1:19" ht="45">
      <c r="A144" s="21"/>
      <c r="B144" s="22"/>
      <c r="C144" s="165" t="s">
        <v>168</v>
      </c>
      <c r="D144" s="165" t="s">
        <v>96</v>
      </c>
      <c r="E144" s="166" t="s">
        <v>223</v>
      </c>
      <c r="F144" s="167" t="s">
        <v>224</v>
      </c>
      <c r="G144" s="168" t="s">
        <v>209</v>
      </c>
      <c r="H144" s="169">
        <v>28.45</v>
      </c>
      <c r="I144" s="170">
        <v>304</v>
      </c>
      <c r="J144" s="171">
        <f>ROUND(I144*H144,2)</f>
        <v>8648.7999999999993</v>
      </c>
      <c r="K144" s="167"/>
      <c r="L144" s="172">
        <f>H144-7.2</f>
        <v>21.25</v>
      </c>
      <c r="M144" s="13">
        <f>L144*I144</f>
        <v>6460</v>
      </c>
      <c r="N144" s="172">
        <f>H144-L144</f>
        <v>7.1999999999999993</v>
      </c>
      <c r="O144" s="13">
        <f>N144*I144</f>
        <v>2188.7999999999997</v>
      </c>
      <c r="Q144" s="13">
        <f>P144*I144</f>
        <v>0</v>
      </c>
      <c r="R144" s="172">
        <f>H144-L144-N144-P144</f>
        <v>0</v>
      </c>
      <c r="S144" s="13">
        <f>R144*I144</f>
        <v>0</v>
      </c>
    </row>
    <row r="145" spans="1:19" ht="75">
      <c r="A145" s="21"/>
      <c r="B145" s="22"/>
      <c r="C145" s="21"/>
      <c r="D145" s="150" t="s">
        <v>101</v>
      </c>
      <c r="E145" s="21"/>
      <c r="F145" s="173" t="s">
        <v>225</v>
      </c>
      <c r="G145" s="21"/>
      <c r="H145" s="21"/>
      <c r="I145" s="174"/>
      <c r="J145" s="21"/>
      <c r="K145" s="21"/>
    </row>
    <row r="146" spans="1:19" ht="60">
      <c r="A146" s="21"/>
      <c r="B146" s="22"/>
      <c r="C146" s="21"/>
      <c r="D146" s="150" t="s">
        <v>105</v>
      </c>
      <c r="E146" s="21"/>
      <c r="F146" s="186" t="s">
        <v>226</v>
      </c>
      <c r="G146" s="21"/>
      <c r="H146" s="21"/>
      <c r="I146" s="174"/>
      <c r="J146" s="21"/>
      <c r="K146" s="21"/>
    </row>
    <row r="147" spans="1:19" ht="45">
      <c r="A147" s="106"/>
      <c r="B147" s="107"/>
      <c r="C147" s="181"/>
      <c r="D147" s="150" t="s">
        <v>107</v>
      </c>
      <c r="E147" s="182"/>
      <c r="F147" s="183" t="s">
        <v>758</v>
      </c>
      <c r="G147" s="181"/>
      <c r="H147" s="184">
        <v>5.25</v>
      </c>
      <c r="I147" s="185"/>
      <c r="J147" s="181"/>
      <c r="K147" s="181"/>
    </row>
    <row r="148" spans="1:19">
      <c r="A148" s="106"/>
      <c r="B148" s="107"/>
      <c r="C148" s="181"/>
      <c r="D148" s="150" t="s">
        <v>107</v>
      </c>
      <c r="E148" s="182"/>
      <c r="F148" s="183" t="s">
        <v>759</v>
      </c>
      <c r="G148" s="181"/>
      <c r="H148" s="184">
        <v>16</v>
      </c>
      <c r="I148" s="185"/>
      <c r="J148" s="181"/>
      <c r="K148" s="181"/>
    </row>
    <row r="149" spans="1:19">
      <c r="A149" s="106"/>
      <c r="B149" s="107"/>
      <c r="C149" s="181"/>
      <c r="D149" s="150" t="s">
        <v>107</v>
      </c>
      <c r="E149" s="182"/>
      <c r="F149" s="183" t="s">
        <v>760</v>
      </c>
      <c r="G149" s="181"/>
      <c r="H149" s="184">
        <v>7.2</v>
      </c>
      <c r="I149" s="185"/>
      <c r="J149" s="181"/>
      <c r="K149" s="181"/>
    </row>
    <row r="150" spans="1:19" ht="30">
      <c r="A150" s="21"/>
      <c r="B150" s="22"/>
      <c r="C150" s="165" t="s">
        <v>174</v>
      </c>
      <c r="D150" s="165" t="s">
        <v>96</v>
      </c>
      <c r="E150" s="166" t="s">
        <v>235</v>
      </c>
      <c r="F150" s="167" t="s">
        <v>236</v>
      </c>
      <c r="G150" s="168" t="s">
        <v>237</v>
      </c>
      <c r="H150" s="169">
        <v>51.21</v>
      </c>
      <c r="I150" s="170">
        <v>314</v>
      </c>
      <c r="J150" s="171">
        <f>ROUND(I150*H150,2)</f>
        <v>16079.94</v>
      </c>
      <c r="K150" s="167" t="s">
        <v>100</v>
      </c>
      <c r="L150" s="172">
        <f>H150-7.2</f>
        <v>44.01</v>
      </c>
      <c r="M150" s="13">
        <f>L150*I150</f>
        <v>13819.14</v>
      </c>
      <c r="N150" s="172">
        <f>H150-L150</f>
        <v>7.2000000000000028</v>
      </c>
      <c r="O150" s="13">
        <f>N150*I150</f>
        <v>2260.8000000000011</v>
      </c>
      <c r="Q150" s="13">
        <f>P150*I150</f>
        <v>0</v>
      </c>
      <c r="R150" s="172">
        <f>H150-L150-N150-P150</f>
        <v>0</v>
      </c>
      <c r="S150" s="13">
        <f>R150*I150</f>
        <v>0</v>
      </c>
    </row>
    <row r="151" spans="1:19" ht="45">
      <c r="A151" s="21"/>
      <c r="B151" s="22"/>
      <c r="C151" s="21"/>
      <c r="D151" s="150" t="s">
        <v>101</v>
      </c>
      <c r="E151" s="21"/>
      <c r="F151" s="173" t="s">
        <v>238</v>
      </c>
      <c r="G151" s="21"/>
      <c r="H151" s="21"/>
      <c r="I151" s="174"/>
      <c r="J151" s="21"/>
      <c r="K151" s="21"/>
    </row>
    <row r="152" spans="1:19" ht="31.5">
      <c r="A152" s="21"/>
      <c r="B152" s="22"/>
      <c r="C152" s="21"/>
      <c r="D152" s="175" t="s">
        <v>103</v>
      </c>
      <c r="E152" s="21"/>
      <c r="F152" s="176" t="s">
        <v>239</v>
      </c>
      <c r="G152" s="21"/>
      <c r="H152" s="21"/>
      <c r="I152" s="174"/>
      <c r="J152" s="21"/>
      <c r="K152" s="21"/>
    </row>
    <row r="153" spans="1:19" ht="45">
      <c r="A153" s="106"/>
      <c r="B153" s="107"/>
      <c r="C153" s="181"/>
      <c r="D153" s="150" t="s">
        <v>107</v>
      </c>
      <c r="E153" s="182"/>
      <c r="F153" s="183" t="s">
        <v>758</v>
      </c>
      <c r="G153" s="181"/>
      <c r="H153" s="184">
        <v>5.25</v>
      </c>
      <c r="I153" s="185"/>
      <c r="J153" s="181"/>
      <c r="K153" s="181"/>
    </row>
    <row r="154" spans="1:19">
      <c r="A154" s="106"/>
      <c r="B154" s="107"/>
      <c r="C154" s="181"/>
      <c r="D154" s="150" t="s">
        <v>107</v>
      </c>
      <c r="E154" s="182"/>
      <c r="F154" s="183" t="s">
        <v>759</v>
      </c>
      <c r="G154" s="181"/>
      <c r="H154" s="184">
        <v>16</v>
      </c>
      <c r="I154" s="185"/>
      <c r="J154" s="181"/>
      <c r="K154" s="181"/>
    </row>
    <row r="155" spans="1:19">
      <c r="A155" s="106"/>
      <c r="B155" s="107"/>
      <c r="C155" s="181"/>
      <c r="D155" s="150" t="s">
        <v>107</v>
      </c>
      <c r="E155" s="182"/>
      <c r="F155" s="183" t="s">
        <v>760</v>
      </c>
      <c r="G155" s="181"/>
      <c r="H155" s="184">
        <v>7.2</v>
      </c>
      <c r="I155" s="185"/>
      <c r="J155" s="181"/>
      <c r="K155" s="181"/>
    </row>
    <row r="156" spans="1:19">
      <c r="A156" s="106"/>
      <c r="B156" s="107"/>
      <c r="C156" s="181"/>
      <c r="D156" s="150" t="s">
        <v>107</v>
      </c>
      <c r="E156" s="181"/>
      <c r="F156" s="183" t="s">
        <v>761</v>
      </c>
      <c r="G156" s="181"/>
      <c r="H156" s="184">
        <v>51.21</v>
      </c>
      <c r="I156" s="185"/>
      <c r="J156" s="181"/>
      <c r="K156" s="181"/>
    </row>
    <row r="157" spans="1:19" ht="30">
      <c r="A157" s="21"/>
      <c r="B157" s="22"/>
      <c r="C157" s="165" t="s">
        <v>181</v>
      </c>
      <c r="D157" s="165" t="s">
        <v>96</v>
      </c>
      <c r="E157" s="166" t="s">
        <v>762</v>
      </c>
      <c r="F157" s="167" t="s">
        <v>763</v>
      </c>
      <c r="G157" s="168" t="s">
        <v>209</v>
      </c>
      <c r="H157" s="169">
        <v>6.899</v>
      </c>
      <c r="I157" s="170">
        <v>230</v>
      </c>
      <c r="J157" s="171">
        <f>ROUND(I157*H157,2)</f>
        <v>1586.77</v>
      </c>
      <c r="K157" s="167" t="s">
        <v>100</v>
      </c>
      <c r="L157" s="172"/>
      <c r="M157" s="13">
        <f>L157*I157</f>
        <v>0</v>
      </c>
      <c r="N157" s="172">
        <f>H157</f>
        <v>6.899</v>
      </c>
      <c r="O157" s="13">
        <f>N157*I157</f>
        <v>1586.77</v>
      </c>
      <c r="Q157" s="13">
        <f>P157*I157</f>
        <v>0</v>
      </c>
      <c r="R157" s="172">
        <f>H157-L157-N157-P157</f>
        <v>0</v>
      </c>
      <c r="S157" s="13">
        <f>R157*I157</f>
        <v>0</v>
      </c>
    </row>
    <row r="158" spans="1:19" ht="75">
      <c r="A158" s="21"/>
      <c r="B158" s="22"/>
      <c r="C158" s="21"/>
      <c r="D158" s="150" t="s">
        <v>101</v>
      </c>
      <c r="E158" s="21"/>
      <c r="F158" s="173" t="s">
        <v>764</v>
      </c>
      <c r="G158" s="21"/>
      <c r="H158" s="21"/>
      <c r="I158" s="174"/>
      <c r="J158" s="21"/>
      <c r="K158" s="21"/>
    </row>
    <row r="159" spans="1:19" ht="31.5">
      <c r="A159" s="21"/>
      <c r="B159" s="22"/>
      <c r="C159" s="21"/>
      <c r="D159" s="175" t="s">
        <v>103</v>
      </c>
      <c r="E159" s="21"/>
      <c r="F159" s="176" t="s">
        <v>765</v>
      </c>
      <c r="G159" s="21"/>
      <c r="H159" s="21"/>
      <c r="I159" s="174"/>
      <c r="J159" s="21"/>
      <c r="K159" s="21"/>
    </row>
    <row r="160" spans="1:19">
      <c r="A160" s="100"/>
      <c r="B160" s="101"/>
      <c r="C160" s="177"/>
      <c r="D160" s="150" t="s">
        <v>107</v>
      </c>
      <c r="E160" s="178"/>
      <c r="F160" s="179" t="s">
        <v>756</v>
      </c>
      <c r="G160" s="177"/>
      <c r="H160" s="178"/>
      <c r="I160" s="180"/>
      <c r="J160" s="177"/>
      <c r="K160" s="177"/>
    </row>
    <row r="161" spans="1:19" ht="30">
      <c r="A161" s="106"/>
      <c r="B161" s="107"/>
      <c r="C161" s="181"/>
      <c r="D161" s="150" t="s">
        <v>107</v>
      </c>
      <c r="E161" s="182"/>
      <c r="F161" s="183" t="s">
        <v>766</v>
      </c>
      <c r="G161" s="181"/>
      <c r="H161" s="184">
        <v>6.899</v>
      </c>
      <c r="I161" s="185"/>
      <c r="J161" s="181"/>
      <c r="K161" s="181"/>
    </row>
    <row r="162" spans="1:19" ht="30">
      <c r="A162" s="21"/>
      <c r="B162" s="22"/>
      <c r="C162" s="187" t="s">
        <v>187</v>
      </c>
      <c r="D162" s="187" t="s">
        <v>259</v>
      </c>
      <c r="E162" s="188" t="s">
        <v>767</v>
      </c>
      <c r="F162" s="189" t="s">
        <v>768</v>
      </c>
      <c r="G162" s="190" t="s">
        <v>237</v>
      </c>
      <c r="H162" s="191">
        <v>13.798</v>
      </c>
      <c r="I162" s="192">
        <v>804</v>
      </c>
      <c r="J162" s="193">
        <f>ROUND(I162*H162,2)</f>
        <v>11093.59</v>
      </c>
      <c r="K162" s="189" t="s">
        <v>100</v>
      </c>
      <c r="L162" s="172">
        <f>H162</f>
        <v>13.798</v>
      </c>
      <c r="M162" s="13">
        <f>L162*I162</f>
        <v>11093.592000000001</v>
      </c>
      <c r="O162" s="13">
        <f>N162*I162</f>
        <v>0</v>
      </c>
      <c r="Q162" s="13">
        <f>P162*I162</f>
        <v>0</v>
      </c>
      <c r="R162" s="172">
        <f>H162-L162-N162-P162</f>
        <v>0</v>
      </c>
      <c r="S162" s="13">
        <f>R162*I162</f>
        <v>0</v>
      </c>
    </row>
    <row r="163" spans="1:19">
      <c r="A163" s="21"/>
      <c r="B163" s="22"/>
      <c r="C163" s="21"/>
      <c r="D163" s="150" t="s">
        <v>101</v>
      </c>
      <c r="E163" s="21"/>
      <c r="F163" s="173" t="s">
        <v>768</v>
      </c>
      <c r="G163" s="21"/>
      <c r="H163" s="21"/>
      <c r="I163" s="174"/>
      <c r="J163" s="21"/>
      <c r="K163" s="21"/>
    </row>
    <row r="164" spans="1:19">
      <c r="A164" s="100"/>
      <c r="B164" s="101"/>
      <c r="C164" s="177"/>
      <c r="D164" s="150" t="s">
        <v>107</v>
      </c>
      <c r="E164" s="178"/>
      <c r="F164" s="179" t="s">
        <v>756</v>
      </c>
      <c r="G164" s="177"/>
      <c r="H164" s="178"/>
      <c r="I164" s="180"/>
      <c r="J164" s="177"/>
      <c r="K164" s="177"/>
    </row>
    <row r="165" spans="1:19" ht="30">
      <c r="A165" s="106"/>
      <c r="B165" s="107"/>
      <c r="C165" s="181"/>
      <c r="D165" s="150" t="s">
        <v>107</v>
      </c>
      <c r="E165" s="182"/>
      <c r="F165" s="183" t="s">
        <v>766</v>
      </c>
      <c r="G165" s="181"/>
      <c r="H165" s="184">
        <v>6.899</v>
      </c>
      <c r="I165" s="185"/>
      <c r="J165" s="181"/>
      <c r="K165" s="181"/>
    </row>
    <row r="166" spans="1:19">
      <c r="A166" s="113"/>
      <c r="B166" s="114"/>
      <c r="C166" s="194"/>
      <c r="D166" s="150" t="s">
        <v>107</v>
      </c>
      <c r="E166" s="195"/>
      <c r="F166" s="196" t="s">
        <v>115</v>
      </c>
      <c r="G166" s="194"/>
      <c r="H166" s="197">
        <v>6.899</v>
      </c>
      <c r="I166" s="198"/>
      <c r="J166" s="194"/>
      <c r="K166" s="194"/>
    </row>
    <row r="167" spans="1:19">
      <c r="A167" s="106"/>
      <c r="B167" s="107"/>
      <c r="C167" s="181"/>
      <c r="D167" s="150" t="s">
        <v>107</v>
      </c>
      <c r="E167" s="181"/>
      <c r="F167" s="183" t="s">
        <v>769</v>
      </c>
      <c r="G167" s="181"/>
      <c r="H167" s="184">
        <v>13.798</v>
      </c>
      <c r="I167" s="185"/>
      <c r="J167" s="181"/>
      <c r="K167" s="181"/>
    </row>
    <row r="168" spans="1:19" ht="30">
      <c r="A168" s="21"/>
      <c r="B168" s="22"/>
      <c r="C168" s="165" t="s">
        <v>194</v>
      </c>
      <c r="D168" s="165" t="s">
        <v>96</v>
      </c>
      <c r="E168" s="166" t="s">
        <v>271</v>
      </c>
      <c r="F168" s="167" t="s">
        <v>272</v>
      </c>
      <c r="G168" s="168" t="s">
        <v>125</v>
      </c>
      <c r="H168" s="169">
        <v>82</v>
      </c>
      <c r="I168" s="170">
        <v>25.3</v>
      </c>
      <c r="J168" s="171">
        <f>ROUND(I168*H168,2)</f>
        <v>2074.6</v>
      </c>
      <c r="K168" s="167" t="s">
        <v>100</v>
      </c>
      <c r="L168" s="172">
        <f>H168</f>
        <v>82</v>
      </c>
      <c r="M168" s="13">
        <f>L168*I168</f>
        <v>2074.6</v>
      </c>
      <c r="O168" s="13">
        <f>N168*I168</f>
        <v>0</v>
      </c>
      <c r="Q168" s="13">
        <f>P168*I168</f>
        <v>0</v>
      </c>
      <c r="R168" s="172">
        <f>H168-L168-N168-P168</f>
        <v>0</v>
      </c>
      <c r="S168" s="13">
        <f>R168*I168</f>
        <v>0</v>
      </c>
    </row>
    <row r="169" spans="1:19" ht="30">
      <c r="A169" s="21"/>
      <c r="B169" s="22"/>
      <c r="C169" s="21"/>
      <c r="D169" s="150" t="s">
        <v>101</v>
      </c>
      <c r="E169" s="21"/>
      <c r="F169" s="173" t="s">
        <v>273</v>
      </c>
      <c r="G169" s="21"/>
      <c r="H169" s="21"/>
      <c r="I169" s="174"/>
      <c r="J169" s="21"/>
      <c r="K169" s="21"/>
    </row>
    <row r="170" spans="1:19" ht="31.5">
      <c r="A170" s="21"/>
      <c r="B170" s="22"/>
      <c r="C170" s="21"/>
      <c r="D170" s="175" t="s">
        <v>103</v>
      </c>
      <c r="E170" s="21"/>
      <c r="F170" s="176" t="s">
        <v>274</v>
      </c>
      <c r="G170" s="21"/>
      <c r="H170" s="21"/>
      <c r="I170" s="174"/>
      <c r="J170" s="21"/>
      <c r="K170" s="21"/>
    </row>
    <row r="171" spans="1:19">
      <c r="A171" s="100"/>
      <c r="B171" s="101"/>
      <c r="C171" s="177"/>
      <c r="D171" s="150" t="s">
        <v>107</v>
      </c>
      <c r="E171" s="178"/>
      <c r="F171" s="179" t="s">
        <v>108</v>
      </c>
      <c r="G171" s="177"/>
      <c r="H171" s="178"/>
      <c r="I171" s="180"/>
      <c r="J171" s="177"/>
      <c r="K171" s="177"/>
    </row>
    <row r="172" spans="1:19">
      <c r="A172" s="106"/>
      <c r="B172" s="107"/>
      <c r="C172" s="181"/>
      <c r="D172" s="150" t="s">
        <v>107</v>
      </c>
      <c r="E172" s="182"/>
      <c r="F172" s="183" t="s">
        <v>770</v>
      </c>
      <c r="G172" s="181"/>
      <c r="H172" s="184">
        <v>82</v>
      </c>
      <c r="I172" s="185"/>
      <c r="J172" s="181"/>
      <c r="K172" s="181"/>
    </row>
    <row r="173" spans="1:19">
      <c r="A173" s="75"/>
      <c r="B173" s="76"/>
      <c r="C173" s="160"/>
      <c r="D173" s="161" t="s">
        <v>92</v>
      </c>
      <c r="E173" s="161" t="s">
        <v>110</v>
      </c>
      <c r="F173" s="161" t="s">
        <v>771</v>
      </c>
      <c r="G173" s="160"/>
      <c r="H173" s="160"/>
      <c r="I173" s="162"/>
      <c r="J173" s="163">
        <f>SUM(J174:J186)</f>
        <v>35369.760000000002</v>
      </c>
      <c r="K173" s="160"/>
      <c r="M173" s="164">
        <f>SUM(M174:M186)</f>
        <v>35369.760000000002</v>
      </c>
      <c r="O173" s="164">
        <f>SUM(O174:O186)</f>
        <v>0</v>
      </c>
      <c r="Q173" s="164">
        <f>SUM(Q174:Q186)</f>
        <v>0</v>
      </c>
      <c r="S173" s="164">
        <f>SUM(S174:S186)</f>
        <v>0</v>
      </c>
    </row>
    <row r="174" spans="1:19" ht="30">
      <c r="A174" s="21"/>
      <c r="B174" s="22"/>
      <c r="C174" s="165" t="s">
        <v>200</v>
      </c>
      <c r="D174" s="165" t="s">
        <v>96</v>
      </c>
      <c r="E174" s="166" t="s">
        <v>772</v>
      </c>
      <c r="F174" s="167" t="s">
        <v>773</v>
      </c>
      <c r="G174" s="168" t="s">
        <v>125</v>
      </c>
      <c r="H174" s="169">
        <v>96</v>
      </c>
      <c r="I174" s="170">
        <v>49.5</v>
      </c>
      <c r="J174" s="171">
        <f>ROUND(I174*H174,2)</f>
        <v>4752</v>
      </c>
      <c r="K174" s="167" t="s">
        <v>100</v>
      </c>
      <c r="L174" s="172">
        <f>H174</f>
        <v>96</v>
      </c>
      <c r="M174" s="13">
        <f>L174*I174</f>
        <v>4752</v>
      </c>
      <c r="O174" s="13">
        <f>N174*I174</f>
        <v>0</v>
      </c>
      <c r="Q174" s="13">
        <f>P174*I174</f>
        <v>0</v>
      </c>
      <c r="R174" s="172">
        <f>H174-L174-N174-P174</f>
        <v>0</v>
      </c>
      <c r="S174" s="13">
        <f>R174*I174</f>
        <v>0</v>
      </c>
    </row>
    <row r="175" spans="1:19" ht="60">
      <c r="A175" s="21"/>
      <c r="B175" s="22"/>
      <c r="C175" s="21"/>
      <c r="D175" s="150" t="s">
        <v>101</v>
      </c>
      <c r="E175" s="21"/>
      <c r="F175" s="173" t="s">
        <v>774</v>
      </c>
      <c r="G175" s="21"/>
      <c r="H175" s="21"/>
      <c r="I175" s="174"/>
      <c r="J175" s="21"/>
      <c r="K175" s="21"/>
    </row>
    <row r="176" spans="1:19" ht="31.5">
      <c r="A176" s="21"/>
      <c r="B176" s="22"/>
      <c r="C176" s="21"/>
      <c r="D176" s="175" t="s">
        <v>103</v>
      </c>
      <c r="E176" s="21"/>
      <c r="F176" s="176" t="s">
        <v>775</v>
      </c>
      <c r="G176" s="21"/>
      <c r="H176" s="21"/>
      <c r="I176" s="174"/>
      <c r="J176" s="21"/>
      <c r="K176" s="21"/>
    </row>
    <row r="177" spans="1:19">
      <c r="A177" s="100"/>
      <c r="B177" s="101"/>
      <c r="C177" s="177"/>
      <c r="D177" s="150" t="s">
        <v>107</v>
      </c>
      <c r="E177" s="178"/>
      <c r="F177" s="179" t="s">
        <v>756</v>
      </c>
      <c r="G177" s="177"/>
      <c r="H177" s="178"/>
      <c r="I177" s="180"/>
      <c r="J177" s="177"/>
      <c r="K177" s="177"/>
    </row>
    <row r="178" spans="1:19" ht="30">
      <c r="A178" s="106"/>
      <c r="B178" s="107"/>
      <c r="C178" s="181"/>
      <c r="D178" s="150" t="s">
        <v>107</v>
      </c>
      <c r="E178" s="182"/>
      <c r="F178" s="183" t="s">
        <v>776</v>
      </c>
      <c r="G178" s="181"/>
      <c r="H178" s="184">
        <v>96</v>
      </c>
      <c r="I178" s="185"/>
      <c r="J178" s="181"/>
      <c r="K178" s="181"/>
    </row>
    <row r="179" spans="1:19" ht="30">
      <c r="A179" s="21"/>
      <c r="B179" s="22"/>
      <c r="C179" s="187" t="s">
        <v>206</v>
      </c>
      <c r="D179" s="187" t="s">
        <v>259</v>
      </c>
      <c r="E179" s="188" t="s">
        <v>777</v>
      </c>
      <c r="F179" s="189" t="s">
        <v>778</v>
      </c>
      <c r="G179" s="190" t="s">
        <v>125</v>
      </c>
      <c r="H179" s="191">
        <v>110.4</v>
      </c>
      <c r="I179" s="192">
        <v>34.4</v>
      </c>
      <c r="J179" s="193">
        <f>ROUND(I179*H179,2)</f>
        <v>3797.76</v>
      </c>
      <c r="K179" s="189" t="s">
        <v>100</v>
      </c>
      <c r="L179" s="172">
        <f>H179</f>
        <v>110.4</v>
      </c>
      <c r="M179" s="13">
        <f>L179*I179</f>
        <v>3797.76</v>
      </c>
      <c r="O179" s="13">
        <f>N179*I179</f>
        <v>0</v>
      </c>
      <c r="Q179" s="13">
        <f>P179*I179</f>
        <v>0</v>
      </c>
      <c r="R179" s="172">
        <f>H179-L179-N179-P179</f>
        <v>0</v>
      </c>
      <c r="S179" s="13">
        <f>R179*I179</f>
        <v>0</v>
      </c>
    </row>
    <row r="180" spans="1:19" ht="30">
      <c r="A180" s="21"/>
      <c r="B180" s="22"/>
      <c r="C180" s="21"/>
      <c r="D180" s="150" t="s">
        <v>101</v>
      </c>
      <c r="E180" s="21"/>
      <c r="F180" s="173" t="s">
        <v>778</v>
      </c>
      <c r="G180" s="21"/>
      <c r="H180" s="21"/>
      <c r="I180" s="174"/>
      <c r="J180" s="21"/>
      <c r="K180" s="21"/>
    </row>
    <row r="181" spans="1:19">
      <c r="A181" s="106"/>
      <c r="B181" s="107"/>
      <c r="C181" s="181"/>
      <c r="D181" s="150" t="s">
        <v>107</v>
      </c>
      <c r="E181" s="181"/>
      <c r="F181" s="183" t="s">
        <v>779</v>
      </c>
      <c r="G181" s="181"/>
      <c r="H181" s="184">
        <v>110.4</v>
      </c>
      <c r="I181" s="185"/>
      <c r="J181" s="181"/>
      <c r="K181" s="181"/>
    </row>
    <row r="182" spans="1:19" ht="45">
      <c r="A182" s="21"/>
      <c r="B182" s="22"/>
      <c r="C182" s="165" t="s">
        <v>214</v>
      </c>
      <c r="D182" s="165" t="s">
        <v>96</v>
      </c>
      <c r="E182" s="166" t="s">
        <v>780</v>
      </c>
      <c r="F182" s="167" t="s">
        <v>781</v>
      </c>
      <c r="G182" s="168" t="s">
        <v>190</v>
      </c>
      <c r="H182" s="169">
        <v>60</v>
      </c>
      <c r="I182" s="170">
        <v>447</v>
      </c>
      <c r="J182" s="171">
        <f>ROUND(I182*H182,2)</f>
        <v>26820</v>
      </c>
      <c r="K182" s="167" t="s">
        <v>100</v>
      </c>
      <c r="L182" s="172">
        <f>H182</f>
        <v>60</v>
      </c>
      <c r="M182" s="13">
        <f>L182*I182</f>
        <v>26820</v>
      </c>
      <c r="O182" s="13">
        <f>N182*I182</f>
        <v>0</v>
      </c>
      <c r="Q182" s="13">
        <f>P182*I182</f>
        <v>0</v>
      </c>
      <c r="R182" s="172">
        <f>H182-L182-N182-P182</f>
        <v>0</v>
      </c>
      <c r="S182" s="13">
        <f>R182*I182</f>
        <v>0</v>
      </c>
    </row>
    <row r="183" spans="1:19" ht="75">
      <c r="A183" s="21"/>
      <c r="B183" s="22"/>
      <c r="C183" s="21"/>
      <c r="D183" s="150" t="s">
        <v>101</v>
      </c>
      <c r="E183" s="21"/>
      <c r="F183" s="173" t="s">
        <v>782</v>
      </c>
      <c r="G183" s="21"/>
      <c r="H183" s="21"/>
      <c r="I183" s="174"/>
      <c r="J183" s="21"/>
      <c r="K183" s="21"/>
    </row>
    <row r="184" spans="1:19" ht="31.5">
      <c r="A184" s="21"/>
      <c r="B184" s="22"/>
      <c r="C184" s="21"/>
      <c r="D184" s="175" t="s">
        <v>103</v>
      </c>
      <c r="E184" s="21"/>
      <c r="F184" s="176" t="s">
        <v>783</v>
      </c>
      <c r="G184" s="21"/>
      <c r="H184" s="21"/>
      <c r="I184" s="174"/>
      <c r="J184" s="21"/>
      <c r="K184" s="21"/>
    </row>
    <row r="185" spans="1:19">
      <c r="A185" s="100"/>
      <c r="B185" s="101"/>
      <c r="C185" s="177"/>
      <c r="D185" s="150" t="s">
        <v>107</v>
      </c>
      <c r="E185" s="178"/>
      <c r="F185" s="179" t="s">
        <v>756</v>
      </c>
      <c r="G185" s="177"/>
      <c r="H185" s="178"/>
      <c r="I185" s="180"/>
      <c r="J185" s="177"/>
      <c r="K185" s="177"/>
    </row>
    <row r="186" spans="1:19" ht="30">
      <c r="A186" s="106"/>
      <c r="B186" s="107"/>
      <c r="C186" s="181"/>
      <c r="D186" s="150" t="s">
        <v>107</v>
      </c>
      <c r="E186" s="182"/>
      <c r="F186" s="183" t="s">
        <v>784</v>
      </c>
      <c r="G186" s="181"/>
      <c r="H186" s="184">
        <v>60</v>
      </c>
      <c r="I186" s="185"/>
      <c r="J186" s="181"/>
      <c r="K186" s="181"/>
    </row>
    <row r="187" spans="1:19">
      <c r="A187" s="75"/>
      <c r="B187" s="76"/>
      <c r="C187" s="160"/>
      <c r="D187" s="161" t="s">
        <v>92</v>
      </c>
      <c r="E187" s="161" t="s">
        <v>116</v>
      </c>
      <c r="F187" s="161" t="s">
        <v>785</v>
      </c>
      <c r="G187" s="160"/>
      <c r="H187" s="160"/>
      <c r="I187" s="162"/>
      <c r="J187" s="163">
        <f>SUM(J188:J193)</f>
        <v>5580</v>
      </c>
      <c r="K187" s="160"/>
      <c r="M187" s="164">
        <f>SUM(M188:M193)</f>
        <v>0</v>
      </c>
      <c r="O187" s="164">
        <f>SUM(O188:O193)</f>
        <v>0</v>
      </c>
      <c r="Q187" s="164">
        <f>SUM(Q188:Q193)</f>
        <v>0</v>
      </c>
      <c r="S187" s="164">
        <f>SUM(S188:S193)</f>
        <v>5580</v>
      </c>
    </row>
    <row r="188" spans="1:19" ht="30">
      <c r="A188" s="21"/>
      <c r="B188" s="22"/>
      <c r="C188" s="165" t="s">
        <v>222</v>
      </c>
      <c r="D188" s="165" t="s">
        <v>96</v>
      </c>
      <c r="E188" s="166" t="s">
        <v>786</v>
      </c>
      <c r="F188" s="167" t="s">
        <v>787</v>
      </c>
      <c r="G188" s="168" t="s">
        <v>190</v>
      </c>
      <c r="H188" s="169">
        <v>45</v>
      </c>
      <c r="I188" s="170">
        <v>124</v>
      </c>
      <c r="J188" s="171">
        <f>ROUND(I188*H188,2)</f>
        <v>5580</v>
      </c>
      <c r="K188" s="167" t="s">
        <v>100</v>
      </c>
      <c r="M188" s="13">
        <f>L188*I188</f>
        <v>0</v>
      </c>
      <c r="O188" s="13">
        <f>N188*I188</f>
        <v>0</v>
      </c>
      <c r="Q188" s="13">
        <f>P188*I188</f>
        <v>0</v>
      </c>
      <c r="R188" s="172">
        <f>H188-L188-N188-P188</f>
        <v>45</v>
      </c>
      <c r="S188" s="13">
        <f>R188*I188</f>
        <v>5580</v>
      </c>
    </row>
    <row r="189" spans="1:19" ht="30">
      <c r="A189" s="21"/>
      <c r="B189" s="22"/>
      <c r="C189" s="21"/>
      <c r="D189" s="150" t="s">
        <v>101</v>
      </c>
      <c r="E189" s="21"/>
      <c r="F189" s="173" t="s">
        <v>788</v>
      </c>
      <c r="G189" s="21"/>
      <c r="H189" s="21"/>
      <c r="I189" s="174"/>
      <c r="J189" s="21"/>
      <c r="K189" s="21"/>
    </row>
    <row r="190" spans="1:19" ht="31.5">
      <c r="A190" s="21"/>
      <c r="B190" s="22"/>
      <c r="C190" s="21"/>
      <c r="D190" s="175" t="s">
        <v>103</v>
      </c>
      <c r="E190" s="21"/>
      <c r="F190" s="176" t="s">
        <v>789</v>
      </c>
      <c r="G190" s="21"/>
      <c r="H190" s="21"/>
      <c r="I190" s="174"/>
      <c r="J190" s="21"/>
      <c r="K190" s="21"/>
    </row>
    <row r="191" spans="1:19">
      <c r="A191" s="100"/>
      <c r="B191" s="101"/>
      <c r="C191" s="177"/>
      <c r="D191" s="150" t="s">
        <v>107</v>
      </c>
      <c r="E191" s="178"/>
      <c r="F191" s="179" t="s">
        <v>790</v>
      </c>
      <c r="G191" s="177"/>
      <c r="H191" s="178"/>
      <c r="I191" s="180"/>
      <c r="J191" s="177"/>
      <c r="K191" s="177"/>
    </row>
    <row r="192" spans="1:19">
      <c r="A192" s="100"/>
      <c r="B192" s="101"/>
      <c r="C192" s="177"/>
      <c r="D192" s="150" t="s">
        <v>107</v>
      </c>
      <c r="E192" s="178"/>
      <c r="F192" s="179" t="s">
        <v>791</v>
      </c>
      <c r="G192" s="177"/>
      <c r="H192" s="178"/>
      <c r="I192" s="180"/>
      <c r="J192" s="177"/>
      <c r="K192" s="177"/>
    </row>
    <row r="193" spans="1:19">
      <c r="A193" s="106"/>
      <c r="B193" s="107"/>
      <c r="C193" s="181"/>
      <c r="D193" s="150" t="s">
        <v>107</v>
      </c>
      <c r="E193" s="182"/>
      <c r="F193" s="183" t="s">
        <v>394</v>
      </c>
      <c r="G193" s="181"/>
      <c r="H193" s="184">
        <v>45</v>
      </c>
      <c r="I193" s="185"/>
      <c r="J193" s="181"/>
      <c r="K193" s="181"/>
    </row>
    <row r="194" spans="1:19">
      <c r="A194" s="75"/>
      <c r="B194" s="76"/>
      <c r="C194" s="160"/>
      <c r="D194" s="161" t="s">
        <v>92</v>
      </c>
      <c r="E194" s="161" t="s">
        <v>129</v>
      </c>
      <c r="F194" s="161" t="s">
        <v>293</v>
      </c>
      <c r="G194" s="160"/>
      <c r="H194" s="160"/>
      <c r="I194" s="162"/>
      <c r="J194" s="163">
        <f>SUM(J195:J307)</f>
        <v>205827.9</v>
      </c>
      <c r="K194" s="160"/>
      <c r="M194" s="164">
        <f>SUM(M195:M307)</f>
        <v>30197</v>
      </c>
      <c r="O194" s="164">
        <f>SUM(O195:O307)</f>
        <v>69644.100000000006</v>
      </c>
      <c r="Q194" s="164">
        <f>SUM(Q195:Q307)</f>
        <v>0</v>
      </c>
      <c r="S194" s="164">
        <f>SUM(S195:S307)</f>
        <v>105986.8</v>
      </c>
    </row>
    <row r="195" spans="1:19" ht="45">
      <c r="A195" s="21"/>
      <c r="B195" s="22"/>
      <c r="C195" s="165" t="s">
        <v>229</v>
      </c>
      <c r="D195" s="165" t="s">
        <v>96</v>
      </c>
      <c r="E195" s="166" t="s">
        <v>792</v>
      </c>
      <c r="F195" s="167" t="s">
        <v>793</v>
      </c>
      <c r="G195" s="168" t="s">
        <v>125</v>
      </c>
      <c r="H195" s="169">
        <v>25</v>
      </c>
      <c r="I195" s="170">
        <v>147</v>
      </c>
      <c r="J195" s="171">
        <f>ROUND(I195*H195,2)</f>
        <v>3675</v>
      </c>
      <c r="K195" s="167" t="s">
        <v>100</v>
      </c>
      <c r="L195" s="172"/>
      <c r="M195" s="13">
        <f>L195*I195</f>
        <v>0</v>
      </c>
      <c r="N195" s="172">
        <f>H195</f>
        <v>25</v>
      </c>
      <c r="O195" s="13">
        <f>N195*I195</f>
        <v>3675</v>
      </c>
      <c r="Q195" s="13">
        <f>P195*I195</f>
        <v>0</v>
      </c>
      <c r="R195" s="172">
        <f>H195-L195-N195-P195</f>
        <v>0</v>
      </c>
      <c r="S195" s="13">
        <f>R195*I195</f>
        <v>0</v>
      </c>
    </row>
    <row r="196" spans="1:19" ht="45">
      <c r="A196" s="21"/>
      <c r="B196" s="22"/>
      <c r="C196" s="21"/>
      <c r="D196" s="150" t="s">
        <v>101</v>
      </c>
      <c r="E196" s="21"/>
      <c r="F196" s="173" t="s">
        <v>793</v>
      </c>
      <c r="G196" s="21"/>
      <c r="H196" s="21"/>
      <c r="I196" s="174"/>
      <c r="J196" s="21"/>
      <c r="K196" s="21"/>
    </row>
    <row r="197" spans="1:19" ht="31.5">
      <c r="A197" s="21"/>
      <c r="B197" s="22"/>
      <c r="C197" s="21"/>
      <c r="D197" s="175" t="s">
        <v>103</v>
      </c>
      <c r="E197" s="21"/>
      <c r="F197" s="176" t="s">
        <v>794</v>
      </c>
      <c r="G197" s="21"/>
      <c r="H197" s="21"/>
      <c r="I197" s="174"/>
      <c r="J197" s="21"/>
      <c r="K197" s="21"/>
    </row>
    <row r="198" spans="1:19" ht="45">
      <c r="A198" s="21"/>
      <c r="B198" s="22"/>
      <c r="C198" s="21"/>
      <c r="D198" s="150" t="s">
        <v>105</v>
      </c>
      <c r="E198" s="21"/>
      <c r="F198" s="186" t="s">
        <v>795</v>
      </c>
      <c r="G198" s="21"/>
      <c r="H198" s="21"/>
      <c r="I198" s="174"/>
      <c r="J198" s="21"/>
      <c r="K198" s="21"/>
    </row>
    <row r="199" spans="1:19">
      <c r="A199" s="100"/>
      <c r="B199" s="101"/>
      <c r="C199" s="177"/>
      <c r="D199" s="150" t="s">
        <v>107</v>
      </c>
      <c r="E199" s="178"/>
      <c r="F199" s="179" t="s">
        <v>299</v>
      </c>
      <c r="G199" s="177"/>
      <c r="H199" s="178"/>
      <c r="I199" s="180"/>
      <c r="J199" s="177"/>
      <c r="K199" s="177"/>
    </row>
    <row r="200" spans="1:19" ht="30">
      <c r="A200" s="100"/>
      <c r="B200" s="101"/>
      <c r="C200" s="177"/>
      <c r="D200" s="150" t="s">
        <v>107</v>
      </c>
      <c r="E200" s="178"/>
      <c r="F200" s="179" t="s">
        <v>796</v>
      </c>
      <c r="G200" s="177"/>
      <c r="H200" s="178"/>
      <c r="I200" s="180"/>
      <c r="J200" s="177"/>
      <c r="K200" s="177"/>
    </row>
    <row r="201" spans="1:19">
      <c r="A201" s="106"/>
      <c r="B201" s="107"/>
      <c r="C201" s="181"/>
      <c r="D201" s="150" t="s">
        <v>107</v>
      </c>
      <c r="E201" s="182"/>
      <c r="F201" s="183" t="s">
        <v>599</v>
      </c>
      <c r="G201" s="181"/>
      <c r="H201" s="184">
        <v>25</v>
      </c>
      <c r="I201" s="185"/>
      <c r="J201" s="181"/>
      <c r="K201" s="181"/>
    </row>
    <row r="202" spans="1:19" ht="30">
      <c r="A202" s="21"/>
      <c r="B202" s="22"/>
      <c r="C202" s="165" t="s">
        <v>234</v>
      </c>
      <c r="D202" s="165" t="s">
        <v>96</v>
      </c>
      <c r="E202" s="166" t="s">
        <v>797</v>
      </c>
      <c r="F202" s="167" t="s">
        <v>798</v>
      </c>
      <c r="G202" s="168" t="s">
        <v>125</v>
      </c>
      <c r="H202" s="169">
        <v>21</v>
      </c>
      <c r="I202" s="170">
        <v>165</v>
      </c>
      <c r="J202" s="171">
        <f>ROUND(I202*H202,2)</f>
        <v>3465</v>
      </c>
      <c r="K202" s="167" t="s">
        <v>100</v>
      </c>
      <c r="L202" s="172">
        <f>H202</f>
        <v>21</v>
      </c>
      <c r="M202" s="13">
        <f>L202*I202</f>
        <v>3465</v>
      </c>
      <c r="O202" s="13">
        <f>N202*I202</f>
        <v>0</v>
      </c>
      <c r="Q202" s="13">
        <f>P202*I202</f>
        <v>0</v>
      </c>
      <c r="R202" s="172">
        <f>H202-L202-N202-P202</f>
        <v>0</v>
      </c>
      <c r="S202" s="13">
        <f>R202*I202</f>
        <v>0</v>
      </c>
    </row>
    <row r="203" spans="1:19" ht="45">
      <c r="A203" s="21"/>
      <c r="B203" s="22"/>
      <c r="C203" s="21"/>
      <c r="D203" s="150" t="s">
        <v>101</v>
      </c>
      <c r="E203" s="21"/>
      <c r="F203" s="173" t="s">
        <v>799</v>
      </c>
      <c r="G203" s="21"/>
      <c r="H203" s="21"/>
      <c r="I203" s="174"/>
      <c r="J203" s="21"/>
      <c r="K203" s="21"/>
    </row>
    <row r="204" spans="1:19" ht="31.5">
      <c r="A204" s="21"/>
      <c r="B204" s="22"/>
      <c r="C204" s="21"/>
      <c r="D204" s="175" t="s">
        <v>103</v>
      </c>
      <c r="E204" s="21"/>
      <c r="F204" s="176" t="s">
        <v>800</v>
      </c>
      <c r="G204" s="21"/>
      <c r="H204" s="21"/>
      <c r="I204" s="174"/>
      <c r="J204" s="21"/>
      <c r="K204" s="21"/>
    </row>
    <row r="205" spans="1:19">
      <c r="A205" s="100"/>
      <c r="B205" s="101"/>
      <c r="C205" s="177"/>
      <c r="D205" s="150" t="s">
        <v>107</v>
      </c>
      <c r="E205" s="178"/>
      <c r="F205" s="179" t="s">
        <v>299</v>
      </c>
      <c r="G205" s="177"/>
      <c r="H205" s="178"/>
      <c r="I205" s="180"/>
      <c r="J205" s="177"/>
      <c r="K205" s="177"/>
    </row>
    <row r="206" spans="1:19">
      <c r="A206" s="100"/>
      <c r="B206" s="101"/>
      <c r="C206" s="177"/>
      <c r="D206" s="150" t="s">
        <v>107</v>
      </c>
      <c r="E206" s="178"/>
      <c r="F206" s="179" t="s">
        <v>801</v>
      </c>
      <c r="G206" s="177"/>
      <c r="H206" s="178"/>
      <c r="I206" s="180"/>
      <c r="J206" s="177"/>
      <c r="K206" s="177"/>
    </row>
    <row r="207" spans="1:19">
      <c r="A207" s="106"/>
      <c r="B207" s="107"/>
      <c r="C207" s="181"/>
      <c r="D207" s="150" t="s">
        <v>107</v>
      </c>
      <c r="E207" s="182"/>
      <c r="F207" s="183" t="s">
        <v>598</v>
      </c>
      <c r="G207" s="181"/>
      <c r="H207" s="184">
        <v>21</v>
      </c>
      <c r="I207" s="185"/>
      <c r="J207" s="181"/>
      <c r="K207" s="181"/>
    </row>
    <row r="208" spans="1:19" ht="30">
      <c r="A208" s="21"/>
      <c r="B208" s="22"/>
      <c r="C208" s="165" t="s">
        <v>241</v>
      </c>
      <c r="D208" s="165" t="s">
        <v>96</v>
      </c>
      <c r="E208" s="166" t="s">
        <v>802</v>
      </c>
      <c r="F208" s="167" t="s">
        <v>803</v>
      </c>
      <c r="G208" s="168" t="s">
        <v>125</v>
      </c>
      <c r="H208" s="169">
        <v>21</v>
      </c>
      <c r="I208" s="170">
        <v>292</v>
      </c>
      <c r="J208" s="171">
        <f>ROUND(I208*H208,2)</f>
        <v>6132</v>
      </c>
      <c r="K208" s="167" t="s">
        <v>100</v>
      </c>
      <c r="L208" s="172">
        <f>H208</f>
        <v>21</v>
      </c>
      <c r="M208" s="13">
        <f>L208*I208</f>
        <v>6132</v>
      </c>
      <c r="O208" s="13">
        <f>N208*I208</f>
        <v>0</v>
      </c>
      <c r="Q208" s="13">
        <f>P208*I208</f>
        <v>0</v>
      </c>
      <c r="R208" s="172">
        <f>H208-L208-N208-P208</f>
        <v>0</v>
      </c>
      <c r="S208" s="13">
        <f>R208*I208</f>
        <v>0</v>
      </c>
    </row>
    <row r="209" spans="1:19" ht="45">
      <c r="A209" s="21"/>
      <c r="B209" s="22"/>
      <c r="C209" s="21"/>
      <c r="D209" s="150" t="s">
        <v>101</v>
      </c>
      <c r="E209" s="21"/>
      <c r="F209" s="173" t="s">
        <v>804</v>
      </c>
      <c r="G209" s="21"/>
      <c r="H209" s="21"/>
      <c r="I209" s="174"/>
      <c r="J209" s="21"/>
      <c r="K209" s="21"/>
    </row>
    <row r="210" spans="1:19" ht="31.5">
      <c r="A210" s="21"/>
      <c r="B210" s="22"/>
      <c r="C210" s="21"/>
      <c r="D210" s="175" t="s">
        <v>103</v>
      </c>
      <c r="E210" s="21"/>
      <c r="F210" s="176" t="s">
        <v>805</v>
      </c>
      <c r="G210" s="21"/>
      <c r="H210" s="21"/>
      <c r="I210" s="174"/>
      <c r="J210" s="21"/>
      <c r="K210" s="21"/>
    </row>
    <row r="211" spans="1:19">
      <c r="A211" s="100"/>
      <c r="B211" s="101"/>
      <c r="C211" s="177"/>
      <c r="D211" s="150" t="s">
        <v>107</v>
      </c>
      <c r="E211" s="178"/>
      <c r="F211" s="179" t="s">
        <v>299</v>
      </c>
      <c r="G211" s="177"/>
      <c r="H211" s="178"/>
      <c r="I211" s="180"/>
      <c r="J211" s="177"/>
      <c r="K211" s="177"/>
    </row>
    <row r="212" spans="1:19" ht="30">
      <c r="A212" s="100"/>
      <c r="B212" s="101"/>
      <c r="C212" s="177"/>
      <c r="D212" s="150" t="s">
        <v>107</v>
      </c>
      <c r="E212" s="178"/>
      <c r="F212" s="179" t="s">
        <v>806</v>
      </c>
      <c r="G212" s="177"/>
      <c r="H212" s="178"/>
      <c r="I212" s="180"/>
      <c r="J212" s="177"/>
      <c r="K212" s="177"/>
    </row>
    <row r="213" spans="1:19">
      <c r="A213" s="106"/>
      <c r="B213" s="107"/>
      <c r="C213" s="181"/>
      <c r="D213" s="150" t="s">
        <v>107</v>
      </c>
      <c r="E213" s="182"/>
      <c r="F213" s="183" t="s">
        <v>598</v>
      </c>
      <c r="G213" s="181"/>
      <c r="H213" s="184">
        <v>21</v>
      </c>
      <c r="I213" s="185"/>
      <c r="J213" s="181"/>
      <c r="K213" s="181"/>
    </row>
    <row r="214" spans="1:19" ht="30">
      <c r="A214" s="21"/>
      <c r="B214" s="22"/>
      <c r="C214" s="165" t="s">
        <v>246</v>
      </c>
      <c r="D214" s="165" t="s">
        <v>96</v>
      </c>
      <c r="E214" s="166" t="s">
        <v>807</v>
      </c>
      <c r="F214" s="167" t="s">
        <v>808</v>
      </c>
      <c r="G214" s="168" t="s">
        <v>125</v>
      </c>
      <c r="H214" s="169">
        <v>82</v>
      </c>
      <c r="I214" s="170">
        <v>368</v>
      </c>
      <c r="J214" s="171">
        <f>ROUND(I214*H214,2)</f>
        <v>30176</v>
      </c>
      <c r="K214" s="167" t="s">
        <v>100</v>
      </c>
      <c r="L214" s="172"/>
      <c r="M214" s="13">
        <f>L214*I214</f>
        <v>0</v>
      </c>
      <c r="N214" s="172">
        <f>H214</f>
        <v>82</v>
      </c>
      <c r="O214" s="13">
        <f>N214*I214</f>
        <v>30176</v>
      </c>
      <c r="Q214" s="13">
        <f>P214*I214</f>
        <v>0</v>
      </c>
      <c r="R214" s="172">
        <f>H214-L214-N214-P214</f>
        <v>0</v>
      </c>
      <c r="S214" s="13">
        <f>R214*I214</f>
        <v>0</v>
      </c>
    </row>
    <row r="215" spans="1:19" ht="30">
      <c r="A215" s="21"/>
      <c r="B215" s="22"/>
      <c r="C215" s="21"/>
      <c r="D215" s="150" t="s">
        <v>101</v>
      </c>
      <c r="E215" s="21"/>
      <c r="F215" s="173" t="s">
        <v>809</v>
      </c>
      <c r="G215" s="21"/>
      <c r="H215" s="21"/>
      <c r="I215" s="174"/>
      <c r="J215" s="21"/>
      <c r="K215" s="21"/>
    </row>
    <row r="216" spans="1:19" ht="31.5">
      <c r="A216" s="21"/>
      <c r="B216" s="22"/>
      <c r="C216" s="21"/>
      <c r="D216" s="175" t="s">
        <v>103</v>
      </c>
      <c r="E216" s="21"/>
      <c r="F216" s="176" t="s">
        <v>810</v>
      </c>
      <c r="G216" s="21"/>
      <c r="H216" s="21"/>
      <c r="I216" s="174"/>
      <c r="J216" s="21"/>
      <c r="K216" s="21"/>
    </row>
    <row r="217" spans="1:19">
      <c r="A217" s="100"/>
      <c r="B217" s="101"/>
      <c r="C217" s="177"/>
      <c r="D217" s="150" t="s">
        <v>107</v>
      </c>
      <c r="E217" s="178"/>
      <c r="F217" s="179" t="s">
        <v>299</v>
      </c>
      <c r="G217" s="177"/>
      <c r="H217" s="178"/>
      <c r="I217" s="180"/>
      <c r="J217" s="177"/>
      <c r="K217" s="177"/>
    </row>
    <row r="218" spans="1:19">
      <c r="A218" s="100"/>
      <c r="B218" s="101"/>
      <c r="C218" s="177"/>
      <c r="D218" s="150" t="s">
        <v>107</v>
      </c>
      <c r="E218" s="178"/>
      <c r="F218" s="179" t="s">
        <v>308</v>
      </c>
      <c r="G218" s="177"/>
      <c r="H218" s="178"/>
      <c r="I218" s="180"/>
      <c r="J218" s="177"/>
      <c r="K218" s="177"/>
    </row>
    <row r="219" spans="1:19">
      <c r="A219" s="100"/>
      <c r="B219" s="101"/>
      <c r="C219" s="177"/>
      <c r="D219" s="150" t="s">
        <v>107</v>
      </c>
      <c r="E219" s="178"/>
      <c r="F219" s="179" t="s">
        <v>811</v>
      </c>
      <c r="G219" s="177"/>
      <c r="H219" s="178"/>
      <c r="I219" s="180"/>
      <c r="J219" s="177"/>
      <c r="K219" s="177"/>
    </row>
    <row r="220" spans="1:19">
      <c r="A220" s="106"/>
      <c r="B220" s="107"/>
      <c r="C220" s="181"/>
      <c r="D220" s="150" t="s">
        <v>107</v>
      </c>
      <c r="E220" s="182"/>
      <c r="F220" s="183" t="s">
        <v>607</v>
      </c>
      <c r="G220" s="181"/>
      <c r="H220" s="184">
        <v>82</v>
      </c>
      <c r="I220" s="185"/>
      <c r="J220" s="181"/>
      <c r="K220" s="181"/>
    </row>
    <row r="221" spans="1:19" ht="30">
      <c r="A221" s="21"/>
      <c r="B221" s="22"/>
      <c r="C221" s="165" t="s">
        <v>254</v>
      </c>
      <c r="D221" s="165" t="s">
        <v>96</v>
      </c>
      <c r="E221" s="166" t="s">
        <v>807</v>
      </c>
      <c r="F221" s="167" t="s">
        <v>808</v>
      </c>
      <c r="G221" s="168" t="s">
        <v>125</v>
      </c>
      <c r="H221" s="169">
        <v>26</v>
      </c>
      <c r="I221" s="170">
        <v>368</v>
      </c>
      <c r="J221" s="171">
        <f>ROUND(I221*H221,2)</f>
        <v>9568</v>
      </c>
      <c r="K221" s="167" t="s">
        <v>100</v>
      </c>
      <c r="L221" s="172"/>
      <c r="M221" s="13">
        <f>L221*I221</f>
        <v>0</v>
      </c>
      <c r="N221" s="172">
        <f>H221</f>
        <v>26</v>
      </c>
      <c r="O221" s="13">
        <f>N221*I221</f>
        <v>9568</v>
      </c>
      <c r="Q221" s="13">
        <f>P221*I221</f>
        <v>0</v>
      </c>
      <c r="R221" s="172">
        <f>H221-L221-N221-P221</f>
        <v>0</v>
      </c>
      <c r="S221" s="13">
        <f>R221*I221</f>
        <v>0</v>
      </c>
    </row>
    <row r="222" spans="1:19" ht="30">
      <c r="A222" s="21"/>
      <c r="B222" s="22"/>
      <c r="C222" s="21"/>
      <c r="D222" s="150" t="s">
        <v>101</v>
      </c>
      <c r="E222" s="21"/>
      <c r="F222" s="173" t="s">
        <v>809</v>
      </c>
      <c r="G222" s="21"/>
      <c r="H222" s="21"/>
      <c r="I222" s="174"/>
      <c r="J222" s="21"/>
      <c r="K222" s="21"/>
    </row>
    <row r="223" spans="1:19" ht="31.5">
      <c r="A223" s="21"/>
      <c r="B223" s="22"/>
      <c r="C223" s="21"/>
      <c r="D223" s="175" t="s">
        <v>103</v>
      </c>
      <c r="E223" s="21"/>
      <c r="F223" s="176" t="s">
        <v>810</v>
      </c>
      <c r="G223" s="21"/>
      <c r="H223" s="21"/>
      <c r="I223" s="174"/>
      <c r="J223" s="21"/>
      <c r="K223" s="21"/>
    </row>
    <row r="224" spans="1:19">
      <c r="A224" s="100"/>
      <c r="B224" s="101"/>
      <c r="C224" s="177"/>
      <c r="D224" s="150" t="s">
        <v>107</v>
      </c>
      <c r="E224" s="178"/>
      <c r="F224" s="179" t="s">
        <v>299</v>
      </c>
      <c r="G224" s="177"/>
      <c r="H224" s="178"/>
      <c r="I224" s="180"/>
      <c r="J224" s="177"/>
      <c r="K224" s="177"/>
    </row>
    <row r="225" spans="1:19">
      <c r="A225" s="100"/>
      <c r="B225" s="101"/>
      <c r="C225" s="177"/>
      <c r="D225" s="150" t="s">
        <v>107</v>
      </c>
      <c r="E225" s="178"/>
      <c r="F225" s="179" t="s">
        <v>308</v>
      </c>
      <c r="G225" s="177"/>
      <c r="H225" s="178"/>
      <c r="I225" s="180"/>
      <c r="J225" s="177"/>
      <c r="K225" s="177"/>
    </row>
    <row r="226" spans="1:19">
      <c r="A226" s="106"/>
      <c r="B226" s="107"/>
      <c r="C226" s="181"/>
      <c r="D226" s="150" t="s">
        <v>107</v>
      </c>
      <c r="E226" s="182"/>
      <c r="F226" s="183" t="s">
        <v>812</v>
      </c>
      <c r="G226" s="181"/>
      <c r="H226" s="184">
        <v>26</v>
      </c>
      <c r="I226" s="185"/>
      <c r="J226" s="181"/>
      <c r="K226" s="181"/>
    </row>
    <row r="227" spans="1:19" ht="30">
      <c r="A227" s="21"/>
      <c r="B227" s="22"/>
      <c r="C227" s="165" t="s">
        <v>258</v>
      </c>
      <c r="D227" s="165" t="s">
        <v>96</v>
      </c>
      <c r="E227" s="166" t="s">
        <v>813</v>
      </c>
      <c r="F227" s="167" t="s">
        <v>814</v>
      </c>
      <c r="G227" s="168" t="s">
        <v>125</v>
      </c>
      <c r="H227" s="169">
        <v>25</v>
      </c>
      <c r="I227" s="170">
        <v>218</v>
      </c>
      <c r="J227" s="171">
        <f>ROUND(I227*H227,2)</f>
        <v>5450</v>
      </c>
      <c r="K227" s="167" t="s">
        <v>100</v>
      </c>
      <c r="L227" s="172"/>
      <c r="M227" s="13">
        <f>L227*I227</f>
        <v>0</v>
      </c>
      <c r="N227" s="172">
        <f>H227</f>
        <v>25</v>
      </c>
      <c r="O227" s="13">
        <f>N227*I227</f>
        <v>5450</v>
      </c>
      <c r="Q227" s="13">
        <f>P227*I227</f>
        <v>0</v>
      </c>
      <c r="R227" s="172">
        <f>H227-L227-N227-P227</f>
        <v>0</v>
      </c>
      <c r="S227" s="13">
        <f>R227*I227</f>
        <v>0</v>
      </c>
    </row>
    <row r="228" spans="1:19" ht="45">
      <c r="A228" s="21"/>
      <c r="B228" s="22"/>
      <c r="C228" s="21"/>
      <c r="D228" s="150" t="s">
        <v>101</v>
      </c>
      <c r="E228" s="21"/>
      <c r="F228" s="173" t="s">
        <v>815</v>
      </c>
      <c r="G228" s="21"/>
      <c r="H228" s="21"/>
      <c r="I228" s="174"/>
      <c r="J228" s="21"/>
      <c r="K228" s="21"/>
    </row>
    <row r="229" spans="1:19" ht="31.5">
      <c r="A229" s="21"/>
      <c r="B229" s="22"/>
      <c r="C229" s="21"/>
      <c r="D229" s="175" t="s">
        <v>103</v>
      </c>
      <c r="E229" s="21"/>
      <c r="F229" s="176" t="s">
        <v>816</v>
      </c>
      <c r="G229" s="21"/>
      <c r="H229" s="21"/>
      <c r="I229" s="174"/>
      <c r="J229" s="21"/>
      <c r="K229" s="21"/>
    </row>
    <row r="230" spans="1:19">
      <c r="A230" s="100"/>
      <c r="B230" s="101"/>
      <c r="C230" s="177"/>
      <c r="D230" s="150" t="s">
        <v>107</v>
      </c>
      <c r="E230" s="178"/>
      <c r="F230" s="179" t="s">
        <v>299</v>
      </c>
      <c r="G230" s="177"/>
      <c r="H230" s="178"/>
      <c r="I230" s="180"/>
      <c r="J230" s="177"/>
      <c r="K230" s="177"/>
    </row>
    <row r="231" spans="1:19" ht="30">
      <c r="A231" s="100"/>
      <c r="B231" s="101"/>
      <c r="C231" s="177"/>
      <c r="D231" s="150" t="s">
        <v>107</v>
      </c>
      <c r="E231" s="178"/>
      <c r="F231" s="179" t="s">
        <v>817</v>
      </c>
      <c r="G231" s="177"/>
      <c r="H231" s="178"/>
      <c r="I231" s="180"/>
      <c r="J231" s="177"/>
      <c r="K231" s="177"/>
    </row>
    <row r="232" spans="1:19">
      <c r="A232" s="106"/>
      <c r="B232" s="107"/>
      <c r="C232" s="181"/>
      <c r="D232" s="150" t="s">
        <v>107</v>
      </c>
      <c r="E232" s="182"/>
      <c r="F232" s="183" t="s">
        <v>599</v>
      </c>
      <c r="G232" s="181"/>
      <c r="H232" s="184">
        <v>25</v>
      </c>
      <c r="I232" s="185"/>
      <c r="J232" s="181"/>
      <c r="K232" s="181"/>
    </row>
    <row r="233" spans="1:19" ht="30">
      <c r="A233" s="21"/>
      <c r="B233" s="22"/>
      <c r="C233" s="165" t="s">
        <v>264</v>
      </c>
      <c r="D233" s="165" t="s">
        <v>96</v>
      </c>
      <c r="E233" s="166" t="s">
        <v>320</v>
      </c>
      <c r="F233" s="167" t="s">
        <v>321</v>
      </c>
      <c r="G233" s="168" t="s">
        <v>125</v>
      </c>
      <c r="H233" s="169">
        <v>2</v>
      </c>
      <c r="I233" s="170">
        <v>503</v>
      </c>
      <c r="J233" s="171">
        <f>ROUND(I233*H233,2)</f>
        <v>1006</v>
      </c>
      <c r="K233" s="167" t="s">
        <v>100</v>
      </c>
      <c r="M233" s="13">
        <f>L233*I233</f>
        <v>0</v>
      </c>
      <c r="O233" s="13">
        <f>N233*I233</f>
        <v>0</v>
      </c>
      <c r="Q233" s="13">
        <f>P233*I233</f>
        <v>0</v>
      </c>
      <c r="R233" s="172">
        <f>H233-L233-N233-P233</f>
        <v>2</v>
      </c>
      <c r="S233" s="13">
        <f>R233*I233</f>
        <v>1006</v>
      </c>
    </row>
    <row r="234" spans="1:19" ht="60">
      <c r="A234" s="21"/>
      <c r="B234" s="22"/>
      <c r="C234" s="21"/>
      <c r="D234" s="150" t="s">
        <v>101</v>
      </c>
      <c r="E234" s="21"/>
      <c r="F234" s="173" t="s">
        <v>322</v>
      </c>
      <c r="G234" s="21"/>
      <c r="H234" s="21"/>
      <c r="I234" s="174"/>
      <c r="J234" s="21"/>
      <c r="K234" s="21"/>
    </row>
    <row r="235" spans="1:19" ht="31.5">
      <c r="A235" s="21"/>
      <c r="B235" s="22"/>
      <c r="C235" s="21"/>
      <c r="D235" s="175" t="s">
        <v>103</v>
      </c>
      <c r="E235" s="21"/>
      <c r="F235" s="176" t="s">
        <v>323</v>
      </c>
      <c r="G235" s="21"/>
      <c r="H235" s="21"/>
      <c r="I235" s="174"/>
      <c r="J235" s="21"/>
      <c r="K235" s="21"/>
    </row>
    <row r="236" spans="1:19">
      <c r="A236" s="100"/>
      <c r="B236" s="101"/>
      <c r="C236" s="177"/>
      <c r="D236" s="150" t="s">
        <v>107</v>
      </c>
      <c r="E236" s="178"/>
      <c r="F236" s="179" t="s">
        <v>299</v>
      </c>
      <c r="G236" s="177"/>
      <c r="H236" s="178"/>
      <c r="I236" s="180"/>
      <c r="J236" s="177"/>
      <c r="K236" s="177"/>
    </row>
    <row r="237" spans="1:19" ht="30">
      <c r="A237" s="100"/>
      <c r="B237" s="101"/>
      <c r="C237" s="177"/>
      <c r="D237" s="150" t="s">
        <v>107</v>
      </c>
      <c r="E237" s="178"/>
      <c r="F237" s="179" t="s">
        <v>324</v>
      </c>
      <c r="G237" s="177"/>
      <c r="H237" s="178"/>
      <c r="I237" s="180"/>
      <c r="J237" s="177"/>
      <c r="K237" s="177"/>
    </row>
    <row r="238" spans="1:19" ht="30">
      <c r="A238" s="106"/>
      <c r="B238" s="107"/>
      <c r="C238" s="181"/>
      <c r="D238" s="150" t="s">
        <v>107</v>
      </c>
      <c r="E238" s="182"/>
      <c r="F238" s="183" t="s">
        <v>818</v>
      </c>
      <c r="G238" s="181"/>
      <c r="H238" s="184">
        <v>2</v>
      </c>
      <c r="I238" s="185"/>
      <c r="J238" s="181"/>
      <c r="K238" s="181"/>
    </row>
    <row r="239" spans="1:19" ht="30">
      <c r="A239" s="21"/>
      <c r="B239" s="22"/>
      <c r="C239" s="165" t="s">
        <v>270</v>
      </c>
      <c r="D239" s="165" t="s">
        <v>96</v>
      </c>
      <c r="E239" s="166" t="s">
        <v>335</v>
      </c>
      <c r="F239" s="167" t="s">
        <v>336</v>
      </c>
      <c r="G239" s="168" t="s">
        <v>125</v>
      </c>
      <c r="H239" s="169">
        <v>1</v>
      </c>
      <c r="I239" s="170">
        <v>584</v>
      </c>
      <c r="J239" s="171">
        <f>ROUND(I239*H239,2)</f>
        <v>584</v>
      </c>
      <c r="K239" s="167" t="s">
        <v>100</v>
      </c>
      <c r="M239" s="13">
        <f>L239*I239</f>
        <v>0</v>
      </c>
      <c r="O239" s="13">
        <f>N239*I239</f>
        <v>0</v>
      </c>
      <c r="Q239" s="13">
        <f>P239*I239</f>
        <v>0</v>
      </c>
      <c r="R239" s="172">
        <f>H239-L239-N239-P239</f>
        <v>1</v>
      </c>
      <c r="S239" s="13">
        <f>R239*I239</f>
        <v>584</v>
      </c>
    </row>
    <row r="240" spans="1:19" ht="45">
      <c r="A240" s="21"/>
      <c r="B240" s="22"/>
      <c r="C240" s="21"/>
      <c r="D240" s="150" t="s">
        <v>101</v>
      </c>
      <c r="E240" s="21"/>
      <c r="F240" s="173" t="s">
        <v>337</v>
      </c>
      <c r="G240" s="21"/>
      <c r="H240" s="21"/>
      <c r="I240" s="174"/>
      <c r="J240" s="21"/>
      <c r="K240" s="21"/>
    </row>
    <row r="241" spans="1:19" ht="31.5">
      <c r="A241" s="21"/>
      <c r="B241" s="22"/>
      <c r="C241" s="21"/>
      <c r="D241" s="175" t="s">
        <v>103</v>
      </c>
      <c r="E241" s="21"/>
      <c r="F241" s="176" t="s">
        <v>338</v>
      </c>
      <c r="G241" s="21"/>
      <c r="H241" s="21"/>
      <c r="I241" s="174"/>
      <c r="J241" s="21"/>
      <c r="K241" s="21"/>
    </row>
    <row r="242" spans="1:19">
      <c r="A242" s="100"/>
      <c r="B242" s="101"/>
      <c r="C242" s="177"/>
      <c r="D242" s="150" t="s">
        <v>107</v>
      </c>
      <c r="E242" s="178"/>
      <c r="F242" s="179" t="s">
        <v>299</v>
      </c>
      <c r="G242" s="177"/>
      <c r="H242" s="178"/>
      <c r="I242" s="180"/>
      <c r="J242" s="177"/>
      <c r="K242" s="177"/>
    </row>
    <row r="243" spans="1:19">
      <c r="A243" s="100"/>
      <c r="B243" s="101"/>
      <c r="C243" s="177"/>
      <c r="D243" s="150" t="s">
        <v>107</v>
      </c>
      <c r="E243" s="178"/>
      <c r="F243" s="179" t="s">
        <v>339</v>
      </c>
      <c r="G243" s="177"/>
      <c r="H243" s="178"/>
      <c r="I243" s="180"/>
      <c r="J243" s="177"/>
      <c r="K243" s="177"/>
    </row>
    <row r="244" spans="1:19" ht="30">
      <c r="A244" s="106"/>
      <c r="B244" s="107"/>
      <c r="C244" s="181"/>
      <c r="D244" s="150" t="s">
        <v>107</v>
      </c>
      <c r="E244" s="182"/>
      <c r="F244" s="183" t="s">
        <v>819</v>
      </c>
      <c r="G244" s="181"/>
      <c r="H244" s="184">
        <v>1</v>
      </c>
      <c r="I244" s="185"/>
      <c r="J244" s="181"/>
      <c r="K244" s="181"/>
    </row>
    <row r="245" spans="1:19" ht="30">
      <c r="A245" s="21"/>
      <c r="B245" s="22"/>
      <c r="C245" s="165" t="s">
        <v>276</v>
      </c>
      <c r="D245" s="165" t="s">
        <v>96</v>
      </c>
      <c r="E245" s="166" t="s">
        <v>342</v>
      </c>
      <c r="F245" s="167" t="s">
        <v>343</v>
      </c>
      <c r="G245" s="168" t="s">
        <v>125</v>
      </c>
      <c r="H245" s="169">
        <v>1</v>
      </c>
      <c r="I245" s="170">
        <v>28.8</v>
      </c>
      <c r="J245" s="171">
        <f>ROUND(I245*H245,2)</f>
        <v>28.8</v>
      </c>
      <c r="K245" s="167" t="s">
        <v>100</v>
      </c>
      <c r="M245" s="13">
        <f>L245*I245</f>
        <v>0</v>
      </c>
      <c r="O245" s="13">
        <f>N245*I245</f>
        <v>0</v>
      </c>
      <c r="Q245" s="13">
        <f>P245*I245</f>
        <v>0</v>
      </c>
      <c r="R245" s="172">
        <f>H245-L245-N245-P245</f>
        <v>1</v>
      </c>
      <c r="S245" s="13">
        <f>R245*I245</f>
        <v>28.8</v>
      </c>
    </row>
    <row r="246" spans="1:19" ht="30">
      <c r="A246" s="21"/>
      <c r="B246" s="22"/>
      <c r="C246" s="21"/>
      <c r="D246" s="150" t="s">
        <v>101</v>
      </c>
      <c r="E246" s="21"/>
      <c r="F246" s="173" t="s">
        <v>344</v>
      </c>
      <c r="G246" s="21"/>
      <c r="H246" s="21"/>
      <c r="I246" s="174"/>
      <c r="J246" s="21"/>
      <c r="K246" s="21"/>
    </row>
    <row r="247" spans="1:19" ht="31.5">
      <c r="A247" s="21"/>
      <c r="B247" s="22"/>
      <c r="C247" s="21"/>
      <c r="D247" s="175" t="s">
        <v>103</v>
      </c>
      <c r="E247" s="21"/>
      <c r="F247" s="176" t="s">
        <v>345</v>
      </c>
      <c r="G247" s="21"/>
      <c r="H247" s="21"/>
      <c r="I247" s="174"/>
      <c r="J247" s="21"/>
      <c r="K247" s="21"/>
    </row>
    <row r="248" spans="1:19">
      <c r="A248" s="100"/>
      <c r="B248" s="101"/>
      <c r="C248" s="177"/>
      <c r="D248" s="150" t="s">
        <v>107</v>
      </c>
      <c r="E248" s="178"/>
      <c r="F248" s="179" t="s">
        <v>299</v>
      </c>
      <c r="G248" s="177"/>
      <c r="H248" s="178"/>
      <c r="I248" s="180"/>
      <c r="J248" s="177"/>
      <c r="K248" s="177"/>
    </row>
    <row r="249" spans="1:19">
      <c r="A249" s="100"/>
      <c r="B249" s="101"/>
      <c r="C249" s="177"/>
      <c r="D249" s="150" t="s">
        <v>107</v>
      </c>
      <c r="E249" s="178"/>
      <c r="F249" s="179" t="s">
        <v>346</v>
      </c>
      <c r="G249" s="177"/>
      <c r="H249" s="178"/>
      <c r="I249" s="180"/>
      <c r="J249" s="177"/>
      <c r="K249" s="177"/>
    </row>
    <row r="250" spans="1:19" ht="30">
      <c r="A250" s="106"/>
      <c r="B250" s="107"/>
      <c r="C250" s="181"/>
      <c r="D250" s="150" t="s">
        <v>107</v>
      </c>
      <c r="E250" s="182"/>
      <c r="F250" s="183" t="s">
        <v>819</v>
      </c>
      <c r="G250" s="181"/>
      <c r="H250" s="184">
        <v>1</v>
      </c>
      <c r="I250" s="185"/>
      <c r="J250" s="181"/>
      <c r="K250" s="181"/>
    </row>
    <row r="251" spans="1:19" ht="30">
      <c r="A251" s="21"/>
      <c r="B251" s="22"/>
      <c r="C251" s="165" t="s">
        <v>281</v>
      </c>
      <c r="D251" s="165" t="s">
        <v>96</v>
      </c>
      <c r="E251" s="166" t="s">
        <v>348</v>
      </c>
      <c r="F251" s="167" t="s">
        <v>349</v>
      </c>
      <c r="G251" s="168" t="s">
        <v>125</v>
      </c>
      <c r="H251" s="169">
        <v>4</v>
      </c>
      <c r="I251" s="170">
        <v>16</v>
      </c>
      <c r="J251" s="171">
        <f>ROUND(I251*H251,2)</f>
        <v>64</v>
      </c>
      <c r="K251" s="167" t="s">
        <v>100</v>
      </c>
      <c r="M251" s="13">
        <f>L251*I251</f>
        <v>0</v>
      </c>
      <c r="O251" s="13">
        <f>N251*I251</f>
        <v>0</v>
      </c>
      <c r="Q251" s="13">
        <f>P251*I251</f>
        <v>0</v>
      </c>
      <c r="R251" s="172">
        <f>H251-L251-N251-P251</f>
        <v>4</v>
      </c>
      <c r="S251" s="13">
        <f>R251*I251</f>
        <v>64</v>
      </c>
    </row>
    <row r="252" spans="1:19" ht="30">
      <c r="A252" s="21"/>
      <c r="B252" s="22"/>
      <c r="C252" s="21"/>
      <c r="D252" s="150" t="s">
        <v>101</v>
      </c>
      <c r="E252" s="21"/>
      <c r="F252" s="173" t="s">
        <v>350</v>
      </c>
      <c r="G252" s="21"/>
      <c r="H252" s="21"/>
      <c r="I252" s="174"/>
      <c r="J252" s="21"/>
      <c r="K252" s="21"/>
    </row>
    <row r="253" spans="1:19" ht="31.5">
      <c r="A253" s="21"/>
      <c r="B253" s="22"/>
      <c r="C253" s="21"/>
      <c r="D253" s="175" t="s">
        <v>103</v>
      </c>
      <c r="E253" s="21"/>
      <c r="F253" s="176" t="s">
        <v>351</v>
      </c>
      <c r="G253" s="21"/>
      <c r="H253" s="21"/>
      <c r="I253" s="174"/>
      <c r="J253" s="21"/>
      <c r="K253" s="21"/>
    </row>
    <row r="254" spans="1:19">
      <c r="A254" s="100"/>
      <c r="B254" s="101"/>
      <c r="C254" s="177"/>
      <c r="D254" s="150" t="s">
        <v>107</v>
      </c>
      <c r="E254" s="178"/>
      <c r="F254" s="179" t="s">
        <v>299</v>
      </c>
      <c r="G254" s="177"/>
      <c r="H254" s="178"/>
      <c r="I254" s="180"/>
      <c r="J254" s="177"/>
      <c r="K254" s="177"/>
    </row>
    <row r="255" spans="1:19">
      <c r="A255" s="100"/>
      <c r="B255" s="101"/>
      <c r="C255" s="177"/>
      <c r="D255" s="150" t="s">
        <v>107</v>
      </c>
      <c r="E255" s="178"/>
      <c r="F255" s="179" t="s">
        <v>352</v>
      </c>
      <c r="G255" s="177"/>
      <c r="H255" s="178"/>
      <c r="I255" s="180"/>
      <c r="J255" s="177"/>
      <c r="K255" s="177"/>
    </row>
    <row r="256" spans="1:19" ht="30">
      <c r="A256" s="106"/>
      <c r="B256" s="107"/>
      <c r="C256" s="181"/>
      <c r="D256" s="150" t="s">
        <v>107</v>
      </c>
      <c r="E256" s="182"/>
      <c r="F256" s="183" t="s">
        <v>820</v>
      </c>
      <c r="G256" s="181"/>
      <c r="H256" s="184">
        <v>4</v>
      </c>
      <c r="I256" s="185"/>
      <c r="J256" s="181"/>
      <c r="K256" s="181"/>
    </row>
    <row r="257" spans="1:19" ht="30">
      <c r="A257" s="21"/>
      <c r="B257" s="22"/>
      <c r="C257" s="165" t="s">
        <v>287</v>
      </c>
      <c r="D257" s="165" t="s">
        <v>96</v>
      </c>
      <c r="E257" s="166" t="s">
        <v>821</v>
      </c>
      <c r="F257" s="167" t="s">
        <v>822</v>
      </c>
      <c r="G257" s="168" t="s">
        <v>125</v>
      </c>
      <c r="H257" s="169">
        <v>3</v>
      </c>
      <c r="I257" s="170">
        <v>322</v>
      </c>
      <c r="J257" s="171">
        <f>ROUND(I257*H257,2)</f>
        <v>966</v>
      </c>
      <c r="K257" s="167" t="s">
        <v>100</v>
      </c>
      <c r="M257" s="13">
        <f>L257*I257</f>
        <v>0</v>
      </c>
      <c r="O257" s="13">
        <f>N257*I257</f>
        <v>0</v>
      </c>
      <c r="Q257" s="13">
        <f>P257*I257</f>
        <v>0</v>
      </c>
      <c r="R257" s="172">
        <f>H257-L257-N257-P257</f>
        <v>3</v>
      </c>
      <c r="S257" s="13">
        <f>R257*I257</f>
        <v>966</v>
      </c>
    </row>
    <row r="258" spans="1:19" ht="45">
      <c r="A258" s="21"/>
      <c r="B258" s="22"/>
      <c r="C258" s="21"/>
      <c r="D258" s="150" t="s">
        <v>101</v>
      </c>
      <c r="E258" s="21"/>
      <c r="F258" s="173" t="s">
        <v>823</v>
      </c>
      <c r="G258" s="21"/>
      <c r="H258" s="21"/>
      <c r="I258" s="174"/>
      <c r="J258" s="21"/>
      <c r="K258" s="21"/>
    </row>
    <row r="259" spans="1:19" ht="31.5">
      <c r="A259" s="21"/>
      <c r="B259" s="22"/>
      <c r="C259" s="21"/>
      <c r="D259" s="175" t="s">
        <v>103</v>
      </c>
      <c r="E259" s="21"/>
      <c r="F259" s="176" t="s">
        <v>824</v>
      </c>
      <c r="G259" s="21"/>
      <c r="H259" s="21"/>
      <c r="I259" s="174"/>
      <c r="J259" s="21"/>
      <c r="K259" s="21"/>
    </row>
    <row r="260" spans="1:19">
      <c r="A260" s="100"/>
      <c r="B260" s="101"/>
      <c r="C260" s="177"/>
      <c r="D260" s="150" t="s">
        <v>107</v>
      </c>
      <c r="E260" s="178"/>
      <c r="F260" s="179" t="s">
        <v>299</v>
      </c>
      <c r="G260" s="177"/>
      <c r="H260" s="178"/>
      <c r="I260" s="180"/>
      <c r="J260" s="177"/>
      <c r="K260" s="177"/>
    </row>
    <row r="261" spans="1:19">
      <c r="A261" s="100"/>
      <c r="B261" s="101"/>
      <c r="C261" s="177"/>
      <c r="D261" s="150" t="s">
        <v>107</v>
      </c>
      <c r="E261" s="178"/>
      <c r="F261" s="179" t="s">
        <v>825</v>
      </c>
      <c r="G261" s="177"/>
      <c r="H261" s="178"/>
      <c r="I261" s="180"/>
      <c r="J261" s="177"/>
      <c r="K261" s="177"/>
    </row>
    <row r="262" spans="1:19" ht="30">
      <c r="A262" s="106"/>
      <c r="B262" s="107"/>
      <c r="C262" s="181"/>
      <c r="D262" s="150" t="s">
        <v>107</v>
      </c>
      <c r="E262" s="182"/>
      <c r="F262" s="183" t="s">
        <v>826</v>
      </c>
      <c r="G262" s="181"/>
      <c r="H262" s="184">
        <v>3</v>
      </c>
      <c r="I262" s="185"/>
      <c r="J262" s="181"/>
      <c r="K262" s="181"/>
    </row>
    <row r="263" spans="1:19" ht="30">
      <c r="A263" s="21"/>
      <c r="B263" s="22"/>
      <c r="C263" s="165" t="s">
        <v>294</v>
      </c>
      <c r="D263" s="165" t="s">
        <v>96</v>
      </c>
      <c r="E263" s="166" t="s">
        <v>377</v>
      </c>
      <c r="F263" s="167" t="s">
        <v>378</v>
      </c>
      <c r="G263" s="168" t="s">
        <v>125</v>
      </c>
      <c r="H263" s="169">
        <v>2</v>
      </c>
      <c r="I263" s="170">
        <v>395</v>
      </c>
      <c r="J263" s="171">
        <f>ROUND(I263*H263,2)</f>
        <v>790</v>
      </c>
      <c r="K263" s="167" t="s">
        <v>100</v>
      </c>
      <c r="M263" s="13">
        <f>L263*I263</f>
        <v>0</v>
      </c>
      <c r="O263" s="13">
        <f>N263*I263</f>
        <v>0</v>
      </c>
      <c r="Q263" s="13">
        <f>P263*I263</f>
        <v>0</v>
      </c>
      <c r="R263" s="172">
        <f>H263-L263-N263-P263</f>
        <v>2</v>
      </c>
      <c r="S263" s="13">
        <f>R263*I263</f>
        <v>790</v>
      </c>
    </row>
    <row r="264" spans="1:19" ht="45">
      <c r="A264" s="21"/>
      <c r="B264" s="22"/>
      <c r="C264" s="21"/>
      <c r="D264" s="150" t="s">
        <v>101</v>
      </c>
      <c r="E264" s="21"/>
      <c r="F264" s="173" t="s">
        <v>379</v>
      </c>
      <c r="G264" s="21"/>
      <c r="H264" s="21"/>
      <c r="I264" s="174"/>
      <c r="J264" s="21"/>
      <c r="K264" s="21"/>
    </row>
    <row r="265" spans="1:19" ht="31.5">
      <c r="A265" s="21"/>
      <c r="B265" s="22"/>
      <c r="C265" s="21"/>
      <c r="D265" s="175" t="s">
        <v>103</v>
      </c>
      <c r="E265" s="21"/>
      <c r="F265" s="176" t="s">
        <v>380</v>
      </c>
      <c r="G265" s="21"/>
      <c r="H265" s="21"/>
      <c r="I265" s="174"/>
      <c r="J265" s="21"/>
      <c r="K265" s="21"/>
    </row>
    <row r="266" spans="1:19">
      <c r="A266" s="100"/>
      <c r="B266" s="101"/>
      <c r="C266" s="177"/>
      <c r="D266" s="150" t="s">
        <v>107</v>
      </c>
      <c r="E266" s="178"/>
      <c r="F266" s="179" t="s">
        <v>299</v>
      </c>
      <c r="G266" s="177"/>
      <c r="H266" s="178"/>
      <c r="I266" s="180"/>
      <c r="J266" s="177"/>
      <c r="K266" s="177"/>
    </row>
    <row r="267" spans="1:19">
      <c r="A267" s="100"/>
      <c r="B267" s="101"/>
      <c r="C267" s="177"/>
      <c r="D267" s="150" t="s">
        <v>107</v>
      </c>
      <c r="E267" s="178"/>
      <c r="F267" s="179" t="s">
        <v>381</v>
      </c>
      <c r="G267" s="177"/>
      <c r="H267" s="178"/>
      <c r="I267" s="180"/>
      <c r="J267" s="177"/>
      <c r="K267" s="177"/>
    </row>
    <row r="268" spans="1:19" ht="30">
      <c r="A268" s="106"/>
      <c r="B268" s="107"/>
      <c r="C268" s="181"/>
      <c r="D268" s="150" t="s">
        <v>107</v>
      </c>
      <c r="E268" s="182"/>
      <c r="F268" s="183" t="s">
        <v>818</v>
      </c>
      <c r="G268" s="181"/>
      <c r="H268" s="184">
        <v>2</v>
      </c>
      <c r="I268" s="185"/>
      <c r="J268" s="181"/>
      <c r="K268" s="181"/>
    </row>
    <row r="269" spans="1:19" ht="30">
      <c r="A269" s="21"/>
      <c r="B269" s="22"/>
      <c r="C269" s="165" t="s">
        <v>303</v>
      </c>
      <c r="D269" s="165" t="s">
        <v>96</v>
      </c>
      <c r="E269" s="166" t="s">
        <v>827</v>
      </c>
      <c r="F269" s="167" t="s">
        <v>828</v>
      </c>
      <c r="G269" s="168" t="s">
        <v>125</v>
      </c>
      <c r="H269" s="169">
        <v>20</v>
      </c>
      <c r="I269" s="170">
        <v>596</v>
      </c>
      <c r="J269" s="171">
        <f>ROUND(I269*H269,2)</f>
        <v>11920</v>
      </c>
      <c r="K269" s="167" t="s">
        <v>100</v>
      </c>
      <c r="M269" s="13">
        <f>L269*I269</f>
        <v>0</v>
      </c>
      <c r="O269" s="13">
        <f>N269*I269</f>
        <v>0</v>
      </c>
      <c r="Q269" s="13">
        <f>P269*I269</f>
        <v>0</v>
      </c>
      <c r="R269" s="172">
        <f>H269-L269-N269-P269</f>
        <v>20</v>
      </c>
      <c r="S269" s="13">
        <f>R269*I269</f>
        <v>11920</v>
      </c>
    </row>
    <row r="270" spans="1:19" ht="60">
      <c r="A270" s="21"/>
      <c r="B270" s="22"/>
      <c r="C270" s="21"/>
      <c r="D270" s="150" t="s">
        <v>101</v>
      </c>
      <c r="E270" s="21"/>
      <c r="F270" s="173" t="s">
        <v>829</v>
      </c>
      <c r="G270" s="21"/>
      <c r="H270" s="21"/>
      <c r="I270" s="174"/>
      <c r="J270" s="21"/>
      <c r="K270" s="21"/>
    </row>
    <row r="271" spans="1:19" ht="31.5">
      <c r="A271" s="21"/>
      <c r="B271" s="22"/>
      <c r="C271" s="21"/>
      <c r="D271" s="175" t="s">
        <v>103</v>
      </c>
      <c r="E271" s="21"/>
      <c r="F271" s="176" t="s">
        <v>830</v>
      </c>
      <c r="G271" s="21"/>
      <c r="H271" s="21"/>
      <c r="I271" s="174"/>
      <c r="J271" s="21"/>
      <c r="K271" s="21"/>
    </row>
    <row r="272" spans="1:19" ht="45">
      <c r="A272" s="21"/>
      <c r="B272" s="22"/>
      <c r="C272" s="21"/>
      <c r="D272" s="150" t="s">
        <v>105</v>
      </c>
      <c r="E272" s="21"/>
      <c r="F272" s="186" t="s">
        <v>831</v>
      </c>
      <c r="G272" s="21"/>
      <c r="H272" s="21"/>
      <c r="I272" s="174"/>
      <c r="J272" s="21"/>
      <c r="K272" s="21"/>
    </row>
    <row r="273" spans="1:19">
      <c r="A273" s="100"/>
      <c r="B273" s="101"/>
      <c r="C273" s="177"/>
      <c r="D273" s="150" t="s">
        <v>107</v>
      </c>
      <c r="E273" s="178"/>
      <c r="F273" s="179" t="s">
        <v>299</v>
      </c>
      <c r="G273" s="177"/>
      <c r="H273" s="178"/>
      <c r="I273" s="180"/>
      <c r="J273" s="177"/>
      <c r="K273" s="177"/>
    </row>
    <row r="274" spans="1:19" ht="30">
      <c r="A274" s="100"/>
      <c r="B274" s="101"/>
      <c r="C274" s="177"/>
      <c r="D274" s="150" t="s">
        <v>107</v>
      </c>
      <c r="E274" s="178"/>
      <c r="F274" s="179" t="s">
        <v>832</v>
      </c>
      <c r="G274" s="177"/>
      <c r="H274" s="178"/>
      <c r="I274" s="180"/>
      <c r="J274" s="177"/>
      <c r="K274" s="177"/>
    </row>
    <row r="275" spans="1:19">
      <c r="A275" s="106"/>
      <c r="B275" s="107"/>
      <c r="C275" s="181"/>
      <c r="D275" s="150" t="s">
        <v>107</v>
      </c>
      <c r="E275" s="182"/>
      <c r="F275" s="183" t="s">
        <v>833</v>
      </c>
      <c r="G275" s="181"/>
      <c r="H275" s="184">
        <v>20</v>
      </c>
      <c r="I275" s="185"/>
      <c r="J275" s="181"/>
      <c r="K275" s="181"/>
    </row>
    <row r="276" spans="1:19" ht="30">
      <c r="A276" s="21"/>
      <c r="B276" s="22"/>
      <c r="C276" s="165" t="s">
        <v>312</v>
      </c>
      <c r="D276" s="165" t="s">
        <v>96</v>
      </c>
      <c r="E276" s="166" t="s">
        <v>834</v>
      </c>
      <c r="F276" s="167" t="s">
        <v>835</v>
      </c>
      <c r="G276" s="168" t="s">
        <v>125</v>
      </c>
      <c r="H276" s="169">
        <v>25</v>
      </c>
      <c r="I276" s="170">
        <v>1470</v>
      </c>
      <c r="J276" s="171">
        <f>ROUND(I276*H276,2)</f>
        <v>36750</v>
      </c>
      <c r="K276" s="167" t="s">
        <v>100</v>
      </c>
      <c r="M276" s="13">
        <f>L276*I276</f>
        <v>0</v>
      </c>
      <c r="O276" s="13">
        <f>N276*I276</f>
        <v>0</v>
      </c>
      <c r="Q276" s="13">
        <f>P276*I276</f>
        <v>0</v>
      </c>
      <c r="R276" s="172">
        <f>H276-L276-N276-P276</f>
        <v>25</v>
      </c>
      <c r="S276" s="13">
        <f>R276*I276</f>
        <v>36750</v>
      </c>
    </row>
    <row r="277" spans="1:19" ht="60">
      <c r="A277" s="21"/>
      <c r="B277" s="22"/>
      <c r="C277" s="21"/>
      <c r="D277" s="150" t="s">
        <v>101</v>
      </c>
      <c r="E277" s="21"/>
      <c r="F277" s="173" t="s">
        <v>836</v>
      </c>
      <c r="G277" s="21"/>
      <c r="H277" s="21"/>
      <c r="I277" s="174"/>
      <c r="J277" s="21"/>
      <c r="K277" s="21"/>
    </row>
    <row r="278" spans="1:19" ht="31.5">
      <c r="A278" s="21"/>
      <c r="B278" s="22"/>
      <c r="C278" s="21"/>
      <c r="D278" s="175" t="s">
        <v>103</v>
      </c>
      <c r="E278" s="21"/>
      <c r="F278" s="176" t="s">
        <v>837</v>
      </c>
      <c r="G278" s="21"/>
      <c r="H278" s="21"/>
      <c r="I278" s="174"/>
      <c r="J278" s="21"/>
      <c r="K278" s="21"/>
    </row>
    <row r="279" spans="1:19">
      <c r="A279" s="100"/>
      <c r="B279" s="101"/>
      <c r="C279" s="177"/>
      <c r="D279" s="150" t="s">
        <v>107</v>
      </c>
      <c r="E279" s="178"/>
      <c r="F279" s="179" t="s">
        <v>299</v>
      </c>
      <c r="G279" s="177"/>
      <c r="H279" s="178"/>
      <c r="I279" s="180"/>
      <c r="J279" s="177"/>
      <c r="K279" s="177"/>
    </row>
    <row r="280" spans="1:19" ht="30">
      <c r="A280" s="100"/>
      <c r="B280" s="101"/>
      <c r="C280" s="177"/>
      <c r="D280" s="150" t="s">
        <v>107</v>
      </c>
      <c r="E280" s="178"/>
      <c r="F280" s="179" t="s">
        <v>838</v>
      </c>
      <c r="G280" s="177"/>
      <c r="H280" s="178"/>
      <c r="I280" s="180"/>
      <c r="J280" s="177"/>
      <c r="K280" s="177"/>
    </row>
    <row r="281" spans="1:19">
      <c r="A281" s="106"/>
      <c r="B281" s="107"/>
      <c r="C281" s="181"/>
      <c r="D281" s="150" t="s">
        <v>107</v>
      </c>
      <c r="E281" s="182"/>
      <c r="F281" s="183" t="s">
        <v>839</v>
      </c>
      <c r="G281" s="181"/>
      <c r="H281" s="184">
        <v>25</v>
      </c>
      <c r="I281" s="185"/>
      <c r="J281" s="181"/>
      <c r="K281" s="181"/>
    </row>
    <row r="282" spans="1:19" ht="30">
      <c r="A282" s="21"/>
      <c r="B282" s="22"/>
      <c r="C282" s="187" t="s">
        <v>319</v>
      </c>
      <c r="D282" s="187" t="s">
        <v>259</v>
      </c>
      <c r="E282" s="188" t="s">
        <v>840</v>
      </c>
      <c r="F282" s="189" t="s">
        <v>841</v>
      </c>
      <c r="G282" s="190" t="s">
        <v>237</v>
      </c>
      <c r="H282" s="191">
        <v>5</v>
      </c>
      <c r="I282" s="192">
        <v>3740</v>
      </c>
      <c r="J282" s="193">
        <f>ROUND(I282*H282,2)</f>
        <v>18700</v>
      </c>
      <c r="K282" s="189" t="s">
        <v>100</v>
      </c>
      <c r="M282" s="13">
        <f>L282*I282</f>
        <v>0</v>
      </c>
      <c r="O282" s="13">
        <f>N282*I282</f>
        <v>0</v>
      </c>
      <c r="Q282" s="13">
        <f>P282*I282</f>
        <v>0</v>
      </c>
      <c r="R282" s="172">
        <f>H282-L282-N282-P282</f>
        <v>5</v>
      </c>
      <c r="S282" s="13">
        <f>R282*I282</f>
        <v>18700</v>
      </c>
    </row>
    <row r="283" spans="1:19" ht="30">
      <c r="A283" s="21"/>
      <c r="B283" s="22"/>
      <c r="C283" s="21"/>
      <c r="D283" s="150" t="s">
        <v>101</v>
      </c>
      <c r="E283" s="21"/>
      <c r="F283" s="173" t="s">
        <v>841</v>
      </c>
      <c r="G283" s="21"/>
      <c r="H283" s="21"/>
      <c r="I283" s="174"/>
      <c r="J283" s="21"/>
      <c r="K283" s="21"/>
    </row>
    <row r="284" spans="1:19">
      <c r="A284" s="100"/>
      <c r="B284" s="101"/>
      <c r="C284" s="177"/>
      <c r="D284" s="150" t="s">
        <v>107</v>
      </c>
      <c r="E284" s="178"/>
      <c r="F284" s="179" t="s">
        <v>299</v>
      </c>
      <c r="G284" s="177"/>
      <c r="H284" s="178"/>
      <c r="I284" s="180"/>
      <c r="J284" s="177"/>
      <c r="K284" s="177"/>
    </row>
    <row r="285" spans="1:19" ht="30">
      <c r="A285" s="100"/>
      <c r="B285" s="101"/>
      <c r="C285" s="177"/>
      <c r="D285" s="150" t="s">
        <v>107</v>
      </c>
      <c r="E285" s="178"/>
      <c r="F285" s="179" t="s">
        <v>838</v>
      </c>
      <c r="G285" s="177"/>
      <c r="H285" s="178"/>
      <c r="I285" s="180"/>
      <c r="J285" s="177"/>
      <c r="K285" s="177"/>
    </row>
    <row r="286" spans="1:19">
      <c r="A286" s="106"/>
      <c r="B286" s="107"/>
      <c r="C286" s="181"/>
      <c r="D286" s="150" t="s">
        <v>107</v>
      </c>
      <c r="E286" s="182"/>
      <c r="F286" s="183" t="s">
        <v>842</v>
      </c>
      <c r="G286" s="181"/>
      <c r="H286" s="184">
        <v>2.5</v>
      </c>
      <c r="I286" s="185"/>
      <c r="J286" s="181"/>
      <c r="K286" s="181"/>
    </row>
    <row r="287" spans="1:19">
      <c r="A287" s="113"/>
      <c r="B287" s="114"/>
      <c r="C287" s="194"/>
      <c r="D287" s="150" t="s">
        <v>107</v>
      </c>
      <c r="E287" s="195"/>
      <c r="F287" s="196" t="s">
        <v>115</v>
      </c>
      <c r="G287" s="194"/>
      <c r="H287" s="197">
        <v>2.5</v>
      </c>
      <c r="I287" s="198"/>
      <c r="J287" s="194"/>
      <c r="K287" s="194"/>
    </row>
    <row r="288" spans="1:19">
      <c r="A288" s="106"/>
      <c r="B288" s="107"/>
      <c r="C288" s="181"/>
      <c r="D288" s="150" t="s">
        <v>107</v>
      </c>
      <c r="E288" s="181"/>
      <c r="F288" s="183" t="s">
        <v>843</v>
      </c>
      <c r="G288" s="181"/>
      <c r="H288" s="184">
        <v>5</v>
      </c>
      <c r="I288" s="185"/>
      <c r="J288" s="181"/>
      <c r="K288" s="181"/>
    </row>
    <row r="289" spans="1:19" ht="30">
      <c r="A289" s="21"/>
      <c r="B289" s="22"/>
      <c r="C289" s="165" t="s">
        <v>326</v>
      </c>
      <c r="D289" s="165" t="s">
        <v>96</v>
      </c>
      <c r="E289" s="166" t="s">
        <v>844</v>
      </c>
      <c r="F289" s="167" t="s">
        <v>845</v>
      </c>
      <c r="G289" s="168" t="s">
        <v>125</v>
      </c>
      <c r="H289" s="169">
        <v>78</v>
      </c>
      <c r="I289" s="170">
        <v>326</v>
      </c>
      <c r="J289" s="171">
        <f>ROUND(I289*H289,2)</f>
        <v>25428</v>
      </c>
      <c r="K289" s="167" t="s">
        <v>100</v>
      </c>
      <c r="M289" s="13">
        <f>L289*I289</f>
        <v>0</v>
      </c>
      <c r="O289" s="13">
        <f>N289*I289</f>
        <v>0</v>
      </c>
      <c r="Q289" s="13">
        <f>P289*I289</f>
        <v>0</v>
      </c>
      <c r="R289" s="172">
        <f>H289-L289-N289-P289</f>
        <v>78</v>
      </c>
      <c r="S289" s="13">
        <f>R289*I289</f>
        <v>25428</v>
      </c>
    </row>
    <row r="290" spans="1:19" ht="90">
      <c r="A290" s="21"/>
      <c r="B290" s="22"/>
      <c r="C290" s="21"/>
      <c r="D290" s="150" t="s">
        <v>101</v>
      </c>
      <c r="E290" s="21"/>
      <c r="F290" s="173" t="s">
        <v>846</v>
      </c>
      <c r="G290" s="21"/>
      <c r="H290" s="21"/>
      <c r="I290" s="174"/>
      <c r="J290" s="21"/>
      <c r="K290" s="21"/>
    </row>
    <row r="291" spans="1:19" ht="31.5">
      <c r="A291" s="21"/>
      <c r="B291" s="22"/>
      <c r="C291" s="21"/>
      <c r="D291" s="175" t="s">
        <v>103</v>
      </c>
      <c r="E291" s="21"/>
      <c r="F291" s="176" t="s">
        <v>847</v>
      </c>
      <c r="G291" s="21"/>
      <c r="H291" s="21"/>
      <c r="I291" s="174"/>
      <c r="J291" s="21"/>
      <c r="K291" s="21"/>
    </row>
    <row r="292" spans="1:19">
      <c r="A292" s="100"/>
      <c r="B292" s="101"/>
      <c r="C292" s="177"/>
      <c r="D292" s="150" t="s">
        <v>107</v>
      </c>
      <c r="E292" s="178"/>
      <c r="F292" s="179" t="s">
        <v>299</v>
      </c>
      <c r="G292" s="177"/>
      <c r="H292" s="178"/>
      <c r="I292" s="180"/>
      <c r="J292" s="177"/>
      <c r="K292" s="177"/>
    </row>
    <row r="293" spans="1:19" ht="30">
      <c r="A293" s="100"/>
      <c r="B293" s="101"/>
      <c r="C293" s="177"/>
      <c r="D293" s="150" t="s">
        <v>107</v>
      </c>
      <c r="E293" s="178"/>
      <c r="F293" s="179" t="s">
        <v>848</v>
      </c>
      <c r="G293" s="177"/>
      <c r="H293" s="178"/>
      <c r="I293" s="180"/>
      <c r="J293" s="177"/>
      <c r="K293" s="177"/>
    </row>
    <row r="294" spans="1:19">
      <c r="A294" s="106"/>
      <c r="B294" s="107"/>
      <c r="C294" s="181"/>
      <c r="D294" s="150" t="s">
        <v>107</v>
      </c>
      <c r="E294" s="182"/>
      <c r="F294" s="183" t="s">
        <v>849</v>
      </c>
      <c r="G294" s="181"/>
      <c r="H294" s="184">
        <v>78</v>
      </c>
      <c r="I294" s="185"/>
      <c r="J294" s="181"/>
      <c r="K294" s="181"/>
    </row>
    <row r="295" spans="1:19" ht="30">
      <c r="A295" s="21"/>
      <c r="B295" s="22"/>
      <c r="C295" s="187" t="s">
        <v>334</v>
      </c>
      <c r="D295" s="187" t="s">
        <v>259</v>
      </c>
      <c r="E295" s="188" t="s">
        <v>850</v>
      </c>
      <c r="F295" s="189" t="s">
        <v>851</v>
      </c>
      <c r="G295" s="190" t="s">
        <v>125</v>
      </c>
      <c r="H295" s="191">
        <v>80.34</v>
      </c>
      <c r="I295" s="192">
        <v>515</v>
      </c>
      <c r="J295" s="193">
        <f>ROUND(I295*H295,2)</f>
        <v>41375.1</v>
      </c>
      <c r="K295" s="189" t="s">
        <v>100</v>
      </c>
      <c r="L295" s="172">
        <v>40</v>
      </c>
      <c r="M295" s="13">
        <f>L295*I295</f>
        <v>20600</v>
      </c>
      <c r="N295" s="172">
        <f>H295-L295</f>
        <v>40.340000000000003</v>
      </c>
      <c r="O295" s="13">
        <f>N295*I295</f>
        <v>20775.100000000002</v>
      </c>
      <c r="Q295" s="13">
        <f>P295*I295</f>
        <v>0</v>
      </c>
      <c r="R295" s="172">
        <f>H295-L295-N295-P295</f>
        <v>0</v>
      </c>
      <c r="S295" s="13">
        <f>R295*I295</f>
        <v>0</v>
      </c>
    </row>
    <row r="296" spans="1:19" ht="30">
      <c r="A296" s="21"/>
      <c r="B296" s="22"/>
      <c r="C296" s="21"/>
      <c r="D296" s="150" t="s">
        <v>101</v>
      </c>
      <c r="E296" s="21"/>
      <c r="F296" s="173" t="s">
        <v>851</v>
      </c>
      <c r="G296" s="21"/>
      <c r="H296" s="21"/>
      <c r="I296" s="174"/>
      <c r="J296" s="21"/>
      <c r="K296" s="21"/>
    </row>
    <row r="297" spans="1:19">
      <c r="A297" s="100"/>
      <c r="B297" s="101"/>
      <c r="C297" s="177"/>
      <c r="D297" s="150" t="s">
        <v>107</v>
      </c>
      <c r="E297" s="178"/>
      <c r="F297" s="179" t="s">
        <v>299</v>
      </c>
      <c r="G297" s="177"/>
      <c r="H297" s="178"/>
      <c r="I297" s="180"/>
      <c r="J297" s="177"/>
      <c r="K297" s="177"/>
    </row>
    <row r="298" spans="1:19" ht="30">
      <c r="A298" s="100"/>
      <c r="B298" s="101"/>
      <c r="C298" s="177"/>
      <c r="D298" s="150" t="s">
        <v>107</v>
      </c>
      <c r="E298" s="178"/>
      <c r="F298" s="179" t="s">
        <v>848</v>
      </c>
      <c r="G298" s="177"/>
      <c r="H298" s="178"/>
      <c r="I298" s="180"/>
      <c r="J298" s="177"/>
      <c r="K298" s="177"/>
    </row>
    <row r="299" spans="1:19">
      <c r="A299" s="106"/>
      <c r="B299" s="107"/>
      <c r="C299" s="181"/>
      <c r="D299" s="150" t="s">
        <v>107</v>
      </c>
      <c r="E299" s="182"/>
      <c r="F299" s="183" t="s">
        <v>849</v>
      </c>
      <c r="G299" s="181"/>
      <c r="H299" s="184">
        <v>78</v>
      </c>
      <c r="I299" s="185"/>
      <c r="J299" s="181"/>
      <c r="K299" s="181"/>
    </row>
    <row r="300" spans="1:19">
      <c r="A300" s="106"/>
      <c r="B300" s="107"/>
      <c r="C300" s="181"/>
      <c r="D300" s="150" t="s">
        <v>107</v>
      </c>
      <c r="E300" s="181"/>
      <c r="F300" s="183" t="s">
        <v>852</v>
      </c>
      <c r="G300" s="181"/>
      <c r="H300" s="184">
        <v>80.34</v>
      </c>
      <c r="I300" s="185"/>
      <c r="J300" s="181"/>
      <c r="K300" s="181"/>
    </row>
    <row r="301" spans="1:19" ht="30">
      <c r="A301" s="21"/>
      <c r="B301" s="22"/>
      <c r="C301" s="165" t="s">
        <v>341</v>
      </c>
      <c r="D301" s="165" t="s">
        <v>96</v>
      </c>
      <c r="E301" s="166" t="s">
        <v>853</v>
      </c>
      <c r="F301" s="167" t="s">
        <v>854</v>
      </c>
      <c r="G301" s="168" t="s">
        <v>125</v>
      </c>
      <c r="H301" s="169">
        <v>25</v>
      </c>
      <c r="I301" s="170">
        <v>390</v>
      </c>
      <c r="J301" s="171">
        <f>ROUND(I301*H301,2)</f>
        <v>9750</v>
      </c>
      <c r="K301" s="167" t="s">
        <v>100</v>
      </c>
      <c r="M301" s="13">
        <f>L301*I301</f>
        <v>0</v>
      </c>
      <c r="O301" s="13">
        <f>N301*I301</f>
        <v>0</v>
      </c>
      <c r="Q301" s="13">
        <f>P301*I301</f>
        <v>0</v>
      </c>
      <c r="R301" s="172">
        <f>H301-L301-N301-P301</f>
        <v>25</v>
      </c>
      <c r="S301" s="13">
        <f>R301*I301</f>
        <v>9750</v>
      </c>
    </row>
    <row r="302" spans="1:19" ht="30">
      <c r="A302" s="21"/>
      <c r="B302" s="22"/>
      <c r="C302" s="21"/>
      <c r="D302" s="150" t="s">
        <v>101</v>
      </c>
      <c r="E302" s="21"/>
      <c r="F302" s="173" t="s">
        <v>855</v>
      </c>
      <c r="G302" s="21"/>
      <c r="H302" s="21"/>
      <c r="I302" s="174"/>
      <c r="J302" s="21"/>
      <c r="K302" s="21"/>
    </row>
    <row r="303" spans="1:19" ht="31.5">
      <c r="A303" s="21"/>
      <c r="B303" s="22"/>
      <c r="C303" s="21"/>
      <c r="D303" s="175" t="s">
        <v>103</v>
      </c>
      <c r="E303" s="21"/>
      <c r="F303" s="176" t="s">
        <v>856</v>
      </c>
      <c r="G303" s="21"/>
      <c r="H303" s="21"/>
      <c r="I303" s="174"/>
      <c r="J303" s="21"/>
      <c r="K303" s="21"/>
    </row>
    <row r="304" spans="1:19" ht="30">
      <c r="A304" s="21"/>
      <c r="B304" s="22"/>
      <c r="C304" s="21"/>
      <c r="D304" s="150" t="s">
        <v>105</v>
      </c>
      <c r="E304" s="21"/>
      <c r="F304" s="186" t="s">
        <v>857</v>
      </c>
      <c r="G304" s="21"/>
      <c r="H304" s="21"/>
      <c r="I304" s="174"/>
      <c r="J304" s="21"/>
      <c r="K304" s="21"/>
    </row>
    <row r="305" spans="1:19">
      <c r="A305" s="100"/>
      <c r="B305" s="101"/>
      <c r="C305" s="177"/>
      <c r="D305" s="150" t="s">
        <v>107</v>
      </c>
      <c r="E305" s="178"/>
      <c r="F305" s="179" t="s">
        <v>299</v>
      </c>
      <c r="G305" s="177"/>
      <c r="H305" s="178"/>
      <c r="I305" s="180"/>
      <c r="J305" s="177"/>
      <c r="K305" s="177"/>
    </row>
    <row r="306" spans="1:19" ht="30">
      <c r="A306" s="100"/>
      <c r="B306" s="101"/>
      <c r="C306" s="177"/>
      <c r="D306" s="150" t="s">
        <v>107</v>
      </c>
      <c r="E306" s="178"/>
      <c r="F306" s="179" t="s">
        <v>858</v>
      </c>
      <c r="G306" s="177"/>
      <c r="H306" s="178"/>
      <c r="I306" s="180"/>
      <c r="J306" s="177"/>
      <c r="K306" s="177"/>
    </row>
    <row r="307" spans="1:19">
      <c r="A307" s="106"/>
      <c r="B307" s="107"/>
      <c r="C307" s="181"/>
      <c r="D307" s="150" t="s">
        <v>107</v>
      </c>
      <c r="E307" s="182"/>
      <c r="F307" s="183" t="s">
        <v>839</v>
      </c>
      <c r="G307" s="181"/>
      <c r="H307" s="184">
        <v>25</v>
      </c>
      <c r="I307" s="185"/>
      <c r="J307" s="181"/>
      <c r="K307" s="181"/>
    </row>
    <row r="308" spans="1:19">
      <c r="A308" s="75"/>
      <c r="B308" s="76"/>
      <c r="C308" s="160"/>
      <c r="D308" s="161" t="s">
        <v>92</v>
      </c>
      <c r="E308" s="161" t="s">
        <v>148</v>
      </c>
      <c r="F308" s="161" t="s">
        <v>459</v>
      </c>
      <c r="G308" s="160"/>
      <c r="H308" s="160"/>
      <c r="I308" s="162"/>
      <c r="J308" s="163">
        <f>SUM(J309:J327)</f>
        <v>108450</v>
      </c>
      <c r="K308" s="160"/>
      <c r="M308" s="164">
        <f>SUM(M309:M327)</f>
        <v>16200</v>
      </c>
      <c r="O308" s="164">
        <f>SUM(O309:O327)</f>
        <v>70750</v>
      </c>
      <c r="Q308" s="164">
        <f>SUM(Q309:Q327)</f>
        <v>0</v>
      </c>
      <c r="S308" s="164">
        <f>SUM(S309:S327)</f>
        <v>21500</v>
      </c>
    </row>
    <row r="309" spans="1:19" ht="30">
      <c r="A309" s="21"/>
      <c r="B309" s="22"/>
      <c r="C309" s="165" t="s">
        <v>347</v>
      </c>
      <c r="D309" s="165" t="s">
        <v>96</v>
      </c>
      <c r="E309" s="166" t="s">
        <v>859</v>
      </c>
      <c r="F309" s="167" t="s">
        <v>860</v>
      </c>
      <c r="G309" s="168" t="s">
        <v>190</v>
      </c>
      <c r="H309" s="169">
        <v>45</v>
      </c>
      <c r="I309" s="170">
        <v>250</v>
      </c>
      <c r="J309" s="171">
        <f>ROUND(I309*H309,2)</f>
        <v>11250</v>
      </c>
      <c r="K309" s="167"/>
      <c r="L309" s="172"/>
      <c r="M309" s="13">
        <f>L309*I309</f>
        <v>0</v>
      </c>
      <c r="N309" s="172">
        <f>H309</f>
        <v>45</v>
      </c>
      <c r="O309" s="13">
        <f>N309*I309</f>
        <v>11250</v>
      </c>
      <c r="Q309" s="13">
        <f>P309*I309</f>
        <v>0</v>
      </c>
      <c r="R309" s="172">
        <f>H309-L309-N309-P309</f>
        <v>0</v>
      </c>
      <c r="S309" s="13">
        <f>R309*I309</f>
        <v>0</v>
      </c>
    </row>
    <row r="310" spans="1:19" ht="60">
      <c r="A310" s="21"/>
      <c r="B310" s="22"/>
      <c r="C310" s="21"/>
      <c r="D310" s="150" t="s">
        <v>101</v>
      </c>
      <c r="E310" s="21"/>
      <c r="F310" s="173" t="s">
        <v>861</v>
      </c>
      <c r="G310" s="21"/>
      <c r="H310" s="21"/>
      <c r="I310" s="174"/>
      <c r="J310" s="21"/>
      <c r="K310" s="21"/>
    </row>
    <row r="311" spans="1:19">
      <c r="A311" s="100"/>
      <c r="B311" s="101"/>
      <c r="C311" s="177"/>
      <c r="D311" s="150" t="s">
        <v>107</v>
      </c>
      <c r="E311" s="178"/>
      <c r="F311" s="179" t="s">
        <v>756</v>
      </c>
      <c r="G311" s="177"/>
      <c r="H311" s="178"/>
      <c r="I311" s="180"/>
      <c r="J311" s="177"/>
      <c r="K311" s="177"/>
    </row>
    <row r="312" spans="1:19">
      <c r="A312" s="106"/>
      <c r="B312" s="107"/>
      <c r="C312" s="181"/>
      <c r="D312" s="150" t="s">
        <v>107</v>
      </c>
      <c r="E312" s="182"/>
      <c r="F312" s="183" t="s">
        <v>862</v>
      </c>
      <c r="G312" s="181"/>
      <c r="H312" s="184">
        <v>45</v>
      </c>
      <c r="I312" s="185"/>
      <c r="J312" s="181"/>
      <c r="K312" s="181"/>
    </row>
    <row r="313" spans="1:19">
      <c r="A313" s="21"/>
      <c r="B313" s="22"/>
      <c r="C313" s="165" t="s">
        <v>355</v>
      </c>
      <c r="D313" s="165" t="s">
        <v>96</v>
      </c>
      <c r="E313" s="166" t="s">
        <v>863</v>
      </c>
      <c r="F313" s="167" t="s">
        <v>864</v>
      </c>
      <c r="G313" s="168" t="s">
        <v>99</v>
      </c>
      <c r="H313" s="169">
        <v>7</v>
      </c>
      <c r="I313" s="170">
        <v>8500</v>
      </c>
      <c r="J313" s="171">
        <f>ROUND(I313*H313,2)</f>
        <v>59500</v>
      </c>
      <c r="K313" s="167"/>
      <c r="L313" s="172"/>
      <c r="M313" s="13">
        <f>L313*I313</f>
        <v>0</v>
      </c>
      <c r="N313" s="172">
        <f>H313</f>
        <v>7</v>
      </c>
      <c r="O313" s="13">
        <f>N313*I313</f>
        <v>59500</v>
      </c>
      <c r="Q313" s="13">
        <f>P313*I313</f>
        <v>0</v>
      </c>
      <c r="R313" s="172">
        <f>H313-L313-N313-P313</f>
        <v>0</v>
      </c>
      <c r="S313" s="13">
        <f>R313*I313</f>
        <v>0</v>
      </c>
    </row>
    <row r="314" spans="1:19">
      <c r="A314" s="21"/>
      <c r="B314" s="22"/>
      <c r="C314" s="21"/>
      <c r="D314" s="150" t="s">
        <v>101</v>
      </c>
      <c r="E314" s="21"/>
      <c r="F314" s="173" t="s">
        <v>864</v>
      </c>
      <c r="G314" s="21"/>
      <c r="H314" s="21"/>
      <c r="I314" s="174"/>
      <c r="J314" s="21"/>
      <c r="K314" s="21"/>
    </row>
    <row r="315" spans="1:19" ht="30">
      <c r="A315" s="21"/>
      <c r="B315" s="22"/>
      <c r="C315" s="21"/>
      <c r="D315" s="150" t="s">
        <v>105</v>
      </c>
      <c r="E315" s="21"/>
      <c r="F315" s="186" t="s">
        <v>865</v>
      </c>
      <c r="G315" s="21"/>
      <c r="H315" s="21"/>
      <c r="I315" s="174"/>
      <c r="J315" s="21"/>
      <c r="K315" s="21"/>
    </row>
    <row r="316" spans="1:19">
      <c r="A316" s="100"/>
      <c r="B316" s="101"/>
      <c r="C316" s="177"/>
      <c r="D316" s="150" t="s">
        <v>107</v>
      </c>
      <c r="E316" s="178"/>
      <c r="F316" s="179" t="s">
        <v>756</v>
      </c>
      <c r="G316" s="177"/>
      <c r="H316" s="178"/>
      <c r="I316" s="180"/>
      <c r="J316" s="177"/>
      <c r="K316" s="177"/>
    </row>
    <row r="317" spans="1:19">
      <c r="A317" s="106"/>
      <c r="B317" s="107"/>
      <c r="C317" s="181"/>
      <c r="D317" s="150" t="s">
        <v>107</v>
      </c>
      <c r="E317" s="182"/>
      <c r="F317" s="183" t="s">
        <v>866</v>
      </c>
      <c r="G317" s="181"/>
      <c r="H317" s="184">
        <v>3</v>
      </c>
      <c r="I317" s="185"/>
      <c r="J317" s="181"/>
      <c r="K317" s="181"/>
    </row>
    <row r="318" spans="1:19">
      <c r="A318" s="106"/>
      <c r="B318" s="107"/>
      <c r="C318" s="181"/>
      <c r="D318" s="150" t="s">
        <v>107</v>
      </c>
      <c r="E318" s="182"/>
      <c r="F318" s="183" t="s">
        <v>867</v>
      </c>
      <c r="G318" s="181"/>
      <c r="H318" s="184">
        <v>4</v>
      </c>
      <c r="I318" s="185"/>
      <c r="J318" s="181"/>
      <c r="K318" s="181"/>
    </row>
    <row r="319" spans="1:19">
      <c r="A319" s="21"/>
      <c r="B319" s="22"/>
      <c r="C319" s="165" t="s">
        <v>362</v>
      </c>
      <c r="D319" s="165" t="s">
        <v>96</v>
      </c>
      <c r="E319" s="166" t="s">
        <v>868</v>
      </c>
      <c r="F319" s="167" t="s">
        <v>869</v>
      </c>
      <c r="G319" s="168" t="s">
        <v>99</v>
      </c>
      <c r="H319" s="169">
        <v>7</v>
      </c>
      <c r="I319" s="170">
        <v>4300</v>
      </c>
      <c r="J319" s="171">
        <f>ROUND(I319*H319,2)</f>
        <v>30100</v>
      </c>
      <c r="K319" s="167"/>
      <c r="L319" s="172">
        <v>2</v>
      </c>
      <c r="M319" s="13">
        <f>L319*I319</f>
        <v>8600</v>
      </c>
      <c r="O319" s="13">
        <f>N319*I319</f>
        <v>0</v>
      </c>
      <c r="Q319" s="13">
        <f>P319*I319</f>
        <v>0</v>
      </c>
      <c r="R319" s="172">
        <f>H319-L319-N319-P319</f>
        <v>5</v>
      </c>
      <c r="S319" s="13">
        <f>R319*I319</f>
        <v>21500</v>
      </c>
    </row>
    <row r="320" spans="1:19">
      <c r="A320" s="21"/>
      <c r="B320" s="22"/>
      <c r="C320" s="21"/>
      <c r="D320" s="150" t="s">
        <v>101</v>
      </c>
      <c r="E320" s="21"/>
      <c r="F320" s="173" t="s">
        <v>869</v>
      </c>
      <c r="G320" s="21"/>
      <c r="H320" s="21"/>
      <c r="I320" s="174"/>
      <c r="J320" s="21"/>
      <c r="K320" s="21"/>
    </row>
    <row r="321" spans="1:19">
      <c r="A321" s="100"/>
      <c r="B321" s="101"/>
      <c r="C321" s="177"/>
      <c r="D321" s="150" t="s">
        <v>107</v>
      </c>
      <c r="E321" s="178"/>
      <c r="F321" s="179" t="s">
        <v>756</v>
      </c>
      <c r="G321" s="177"/>
      <c r="H321" s="178"/>
      <c r="I321" s="180"/>
      <c r="J321" s="177"/>
      <c r="K321" s="177"/>
    </row>
    <row r="322" spans="1:19">
      <c r="A322" s="106"/>
      <c r="B322" s="107"/>
      <c r="C322" s="181"/>
      <c r="D322" s="150" t="s">
        <v>107</v>
      </c>
      <c r="E322" s="182"/>
      <c r="F322" s="183" t="s">
        <v>866</v>
      </c>
      <c r="G322" s="181"/>
      <c r="H322" s="184">
        <v>3</v>
      </c>
      <c r="I322" s="185"/>
      <c r="J322" s="181"/>
      <c r="K322" s="181"/>
    </row>
    <row r="323" spans="1:19">
      <c r="A323" s="106"/>
      <c r="B323" s="107"/>
      <c r="C323" s="181"/>
      <c r="D323" s="150" t="s">
        <v>107</v>
      </c>
      <c r="E323" s="182"/>
      <c r="F323" s="183" t="s">
        <v>867</v>
      </c>
      <c r="G323" s="181"/>
      <c r="H323" s="184">
        <v>4</v>
      </c>
      <c r="I323" s="185"/>
      <c r="J323" s="181"/>
      <c r="K323" s="181"/>
    </row>
    <row r="324" spans="1:19" ht="30">
      <c r="A324" s="21"/>
      <c r="B324" s="22"/>
      <c r="C324" s="187" t="s">
        <v>369</v>
      </c>
      <c r="D324" s="187" t="s">
        <v>259</v>
      </c>
      <c r="E324" s="188" t="s">
        <v>870</v>
      </c>
      <c r="F324" s="189" t="s">
        <v>871</v>
      </c>
      <c r="G324" s="190" t="s">
        <v>99</v>
      </c>
      <c r="H324" s="191">
        <v>3</v>
      </c>
      <c r="I324" s="192">
        <v>1200</v>
      </c>
      <c r="J324" s="193">
        <f>ROUND(I324*H324,2)</f>
        <v>3600</v>
      </c>
      <c r="K324" s="189"/>
      <c r="L324" s="172">
        <f>H324</f>
        <v>3</v>
      </c>
      <c r="M324" s="13">
        <f>L324*I324</f>
        <v>3600</v>
      </c>
      <c r="O324" s="13">
        <f>N324*I324</f>
        <v>0</v>
      </c>
      <c r="Q324" s="13">
        <f>P324*I324</f>
        <v>0</v>
      </c>
      <c r="R324" s="172">
        <f>H324-L324-N324-P324</f>
        <v>0</v>
      </c>
      <c r="S324" s="13">
        <f>R324*I324</f>
        <v>0</v>
      </c>
    </row>
    <row r="325" spans="1:19">
      <c r="A325" s="21"/>
      <c r="B325" s="22"/>
      <c r="C325" s="21"/>
      <c r="D325" s="150" t="s">
        <v>101</v>
      </c>
      <c r="E325" s="21"/>
      <c r="F325" s="173" t="s">
        <v>871</v>
      </c>
      <c r="G325" s="21"/>
      <c r="H325" s="21"/>
      <c r="I325" s="174"/>
      <c r="J325" s="21"/>
      <c r="K325" s="21"/>
    </row>
    <row r="326" spans="1:19" ht="30">
      <c r="A326" s="21"/>
      <c r="B326" s="22"/>
      <c r="C326" s="187" t="s">
        <v>376</v>
      </c>
      <c r="D326" s="187" t="s">
        <v>259</v>
      </c>
      <c r="E326" s="188" t="s">
        <v>872</v>
      </c>
      <c r="F326" s="189" t="s">
        <v>873</v>
      </c>
      <c r="G326" s="190" t="s">
        <v>99</v>
      </c>
      <c r="H326" s="191">
        <v>4</v>
      </c>
      <c r="I326" s="192">
        <v>1000</v>
      </c>
      <c r="J326" s="193">
        <f>ROUND(I326*H326,2)</f>
        <v>4000</v>
      </c>
      <c r="K326" s="189"/>
      <c r="L326" s="172">
        <f>H326</f>
        <v>4</v>
      </c>
      <c r="M326" s="13">
        <f>L326*I326</f>
        <v>4000</v>
      </c>
      <c r="O326" s="13">
        <f>N326*I326</f>
        <v>0</v>
      </c>
      <c r="Q326" s="13">
        <f>P326*I326</f>
        <v>0</v>
      </c>
      <c r="R326" s="172">
        <f>H326-L326-N326-P326</f>
        <v>0</v>
      </c>
      <c r="S326" s="13">
        <f>R326*I326</f>
        <v>0</v>
      </c>
    </row>
    <row r="327" spans="1:19" ht="30">
      <c r="A327" s="21"/>
      <c r="B327" s="22"/>
      <c r="C327" s="21"/>
      <c r="D327" s="150" t="s">
        <v>101</v>
      </c>
      <c r="E327" s="21"/>
      <c r="F327" s="173" t="s">
        <v>873</v>
      </c>
      <c r="G327" s="21"/>
      <c r="H327" s="21"/>
      <c r="I327" s="174"/>
      <c r="J327" s="21"/>
      <c r="K327" s="21"/>
    </row>
    <row r="328" spans="1:19">
      <c r="A328" s="75"/>
      <c r="B328" s="76"/>
      <c r="C328" s="160"/>
      <c r="D328" s="161" t="s">
        <v>92</v>
      </c>
      <c r="E328" s="161" t="s">
        <v>154</v>
      </c>
      <c r="F328" s="161" t="s">
        <v>472</v>
      </c>
      <c r="G328" s="160"/>
      <c r="H328" s="160"/>
      <c r="I328" s="162"/>
      <c r="J328" s="163">
        <f>SUM(J329:J384)</f>
        <v>33592.259999999995</v>
      </c>
      <c r="K328" s="160"/>
      <c r="M328" s="164">
        <f>SUM(M329:M384)</f>
        <v>11531.759999999998</v>
      </c>
      <c r="O328" s="164">
        <f>SUM(O329:O384)</f>
        <v>16135.5</v>
      </c>
      <c r="Q328" s="164">
        <f>SUM(Q329:Q384)</f>
        <v>0</v>
      </c>
      <c r="S328" s="164">
        <f>SUM(S329:S384)</f>
        <v>5925</v>
      </c>
    </row>
    <row r="329" spans="1:19" ht="30">
      <c r="A329" s="21"/>
      <c r="B329" s="22"/>
      <c r="C329" s="165" t="s">
        <v>382</v>
      </c>
      <c r="D329" s="165" t="s">
        <v>96</v>
      </c>
      <c r="E329" s="166" t="s">
        <v>504</v>
      </c>
      <c r="F329" s="167" t="s">
        <v>505</v>
      </c>
      <c r="G329" s="168" t="s">
        <v>125</v>
      </c>
      <c r="H329" s="169">
        <v>6</v>
      </c>
      <c r="I329" s="170">
        <v>182</v>
      </c>
      <c r="J329" s="171">
        <f>ROUND(I329*H329,2)</f>
        <v>1092</v>
      </c>
      <c r="K329" s="167" t="s">
        <v>100</v>
      </c>
      <c r="M329" s="13">
        <f>L329*I329</f>
        <v>0</v>
      </c>
      <c r="O329" s="13">
        <f>N329*I329</f>
        <v>0</v>
      </c>
      <c r="Q329" s="13">
        <f>P329*I329</f>
        <v>0</v>
      </c>
      <c r="R329" s="172">
        <f>H329-L329-N329-P329</f>
        <v>6</v>
      </c>
      <c r="S329" s="13">
        <f>R329*I329</f>
        <v>1092</v>
      </c>
    </row>
    <row r="330" spans="1:19" ht="30">
      <c r="A330" s="21"/>
      <c r="B330" s="22"/>
      <c r="C330" s="21"/>
      <c r="D330" s="150" t="s">
        <v>101</v>
      </c>
      <c r="E330" s="21"/>
      <c r="F330" s="173" t="s">
        <v>506</v>
      </c>
      <c r="G330" s="21"/>
      <c r="H330" s="21"/>
      <c r="I330" s="174"/>
      <c r="J330" s="21"/>
      <c r="K330" s="21"/>
    </row>
    <row r="331" spans="1:19" ht="31.5">
      <c r="A331" s="21"/>
      <c r="B331" s="22"/>
      <c r="C331" s="21"/>
      <c r="D331" s="175" t="s">
        <v>103</v>
      </c>
      <c r="E331" s="21"/>
      <c r="F331" s="176" t="s">
        <v>507</v>
      </c>
      <c r="G331" s="21"/>
      <c r="H331" s="21"/>
      <c r="I331" s="174"/>
      <c r="J331" s="21"/>
      <c r="K331" s="21"/>
    </row>
    <row r="332" spans="1:19" ht="30">
      <c r="A332" s="106"/>
      <c r="B332" s="107"/>
      <c r="C332" s="181"/>
      <c r="D332" s="150" t="s">
        <v>107</v>
      </c>
      <c r="E332" s="182"/>
      <c r="F332" s="183" t="s">
        <v>874</v>
      </c>
      <c r="G332" s="181"/>
      <c r="H332" s="184">
        <v>6</v>
      </c>
      <c r="I332" s="185"/>
      <c r="J332" s="181"/>
      <c r="K332" s="181"/>
    </row>
    <row r="333" spans="1:19" ht="30">
      <c r="A333" s="21"/>
      <c r="B333" s="22"/>
      <c r="C333" s="165" t="s">
        <v>390</v>
      </c>
      <c r="D333" s="165" t="s">
        <v>96</v>
      </c>
      <c r="E333" s="166" t="s">
        <v>510</v>
      </c>
      <c r="F333" s="167" t="s">
        <v>511</v>
      </c>
      <c r="G333" s="168" t="s">
        <v>125</v>
      </c>
      <c r="H333" s="169">
        <v>6</v>
      </c>
      <c r="I333" s="170">
        <v>442</v>
      </c>
      <c r="J333" s="171">
        <f>ROUND(I333*H333,2)</f>
        <v>2652</v>
      </c>
      <c r="K333" s="167" t="s">
        <v>100</v>
      </c>
      <c r="M333" s="13">
        <f>L333*I333</f>
        <v>0</v>
      </c>
      <c r="O333" s="13">
        <f>N333*I333</f>
        <v>0</v>
      </c>
      <c r="Q333" s="13">
        <f>P333*I333</f>
        <v>0</v>
      </c>
      <c r="R333" s="172">
        <f>H333-L333-N333-P333</f>
        <v>6</v>
      </c>
      <c r="S333" s="13">
        <f>R333*I333</f>
        <v>2652</v>
      </c>
    </row>
    <row r="334" spans="1:19" ht="45">
      <c r="A334" s="21"/>
      <c r="B334" s="22"/>
      <c r="C334" s="21"/>
      <c r="D334" s="150" t="s">
        <v>101</v>
      </c>
      <c r="E334" s="21"/>
      <c r="F334" s="173" t="s">
        <v>512</v>
      </c>
      <c r="G334" s="21"/>
      <c r="H334" s="21"/>
      <c r="I334" s="174"/>
      <c r="J334" s="21"/>
      <c r="K334" s="21"/>
    </row>
    <row r="335" spans="1:19" ht="31.5">
      <c r="A335" s="21"/>
      <c r="B335" s="22"/>
      <c r="C335" s="21"/>
      <c r="D335" s="175" t="s">
        <v>103</v>
      </c>
      <c r="E335" s="21"/>
      <c r="F335" s="176" t="s">
        <v>513</v>
      </c>
      <c r="G335" s="21"/>
      <c r="H335" s="21"/>
      <c r="I335" s="174"/>
      <c r="J335" s="21"/>
      <c r="K335" s="21"/>
    </row>
    <row r="336" spans="1:19" ht="30">
      <c r="A336" s="106"/>
      <c r="B336" s="107"/>
      <c r="C336" s="181"/>
      <c r="D336" s="150" t="s">
        <v>107</v>
      </c>
      <c r="E336" s="182"/>
      <c r="F336" s="183" t="s">
        <v>875</v>
      </c>
      <c r="G336" s="181"/>
      <c r="H336" s="184">
        <v>6</v>
      </c>
      <c r="I336" s="185"/>
      <c r="J336" s="181"/>
      <c r="K336" s="181"/>
    </row>
    <row r="337" spans="1:19" ht="30">
      <c r="A337" s="21"/>
      <c r="B337" s="22"/>
      <c r="C337" s="165" t="s">
        <v>394</v>
      </c>
      <c r="D337" s="165" t="s">
        <v>96</v>
      </c>
      <c r="E337" s="166" t="s">
        <v>516</v>
      </c>
      <c r="F337" s="167" t="s">
        <v>517</v>
      </c>
      <c r="G337" s="168" t="s">
        <v>125</v>
      </c>
      <c r="H337" s="169">
        <v>12</v>
      </c>
      <c r="I337" s="170">
        <v>35.5</v>
      </c>
      <c r="J337" s="171">
        <f>ROUND(I337*H337,2)</f>
        <v>426</v>
      </c>
      <c r="K337" s="167" t="s">
        <v>100</v>
      </c>
      <c r="M337" s="13">
        <f>L337*I337</f>
        <v>0</v>
      </c>
      <c r="O337" s="13">
        <f>N337*I337</f>
        <v>0</v>
      </c>
      <c r="Q337" s="13">
        <f>P337*I337</f>
        <v>0</v>
      </c>
      <c r="R337" s="172">
        <f>H337-L337-N337-P337</f>
        <v>12</v>
      </c>
      <c r="S337" s="13">
        <f>R337*I337</f>
        <v>426</v>
      </c>
    </row>
    <row r="338" spans="1:19" ht="45">
      <c r="A338" s="21"/>
      <c r="B338" s="22"/>
      <c r="C338" s="21"/>
      <c r="D338" s="150" t="s">
        <v>101</v>
      </c>
      <c r="E338" s="21"/>
      <c r="F338" s="173" t="s">
        <v>518</v>
      </c>
      <c r="G338" s="21"/>
      <c r="H338" s="21"/>
      <c r="I338" s="174"/>
      <c r="J338" s="21"/>
      <c r="K338" s="21"/>
    </row>
    <row r="339" spans="1:19" ht="31.5">
      <c r="A339" s="21"/>
      <c r="B339" s="22"/>
      <c r="C339" s="21"/>
      <c r="D339" s="175" t="s">
        <v>103</v>
      </c>
      <c r="E339" s="21"/>
      <c r="F339" s="176" t="s">
        <v>519</v>
      </c>
      <c r="G339" s="21"/>
      <c r="H339" s="21"/>
      <c r="I339" s="174"/>
      <c r="J339" s="21"/>
      <c r="K339" s="21"/>
    </row>
    <row r="340" spans="1:19" ht="30">
      <c r="A340" s="106"/>
      <c r="B340" s="107"/>
      <c r="C340" s="181"/>
      <c r="D340" s="150" t="s">
        <v>107</v>
      </c>
      <c r="E340" s="182"/>
      <c r="F340" s="183" t="s">
        <v>874</v>
      </c>
      <c r="G340" s="181"/>
      <c r="H340" s="184">
        <v>6</v>
      </c>
      <c r="I340" s="185"/>
      <c r="J340" s="181"/>
      <c r="K340" s="181"/>
    </row>
    <row r="341" spans="1:19" ht="30">
      <c r="A341" s="106"/>
      <c r="B341" s="107"/>
      <c r="C341" s="181"/>
      <c r="D341" s="150" t="s">
        <v>107</v>
      </c>
      <c r="E341" s="182"/>
      <c r="F341" s="183" t="s">
        <v>875</v>
      </c>
      <c r="G341" s="181"/>
      <c r="H341" s="184">
        <v>6</v>
      </c>
      <c r="I341" s="185"/>
      <c r="J341" s="181"/>
      <c r="K341" s="181"/>
    </row>
    <row r="342" spans="1:19" ht="30">
      <c r="A342" s="21"/>
      <c r="B342" s="22"/>
      <c r="C342" s="165" t="s">
        <v>401</v>
      </c>
      <c r="D342" s="165" t="s">
        <v>96</v>
      </c>
      <c r="E342" s="166" t="s">
        <v>521</v>
      </c>
      <c r="F342" s="167" t="s">
        <v>522</v>
      </c>
      <c r="G342" s="168" t="s">
        <v>190</v>
      </c>
      <c r="H342" s="169">
        <v>14</v>
      </c>
      <c r="I342" s="170">
        <v>435</v>
      </c>
      <c r="J342" s="171">
        <f>ROUND(I342*H342,2)</f>
        <v>6090</v>
      </c>
      <c r="K342" s="167" t="s">
        <v>100</v>
      </c>
      <c r="L342" s="172"/>
      <c r="M342" s="13">
        <f>L342*I342</f>
        <v>0</v>
      </c>
      <c r="N342" s="172">
        <f>H342</f>
        <v>14</v>
      </c>
      <c r="O342" s="13">
        <f>N342*I342</f>
        <v>6090</v>
      </c>
      <c r="Q342" s="13">
        <f>P342*I342</f>
        <v>0</v>
      </c>
      <c r="R342" s="172">
        <f>H342-L342-N342-P342</f>
        <v>0</v>
      </c>
      <c r="S342" s="13">
        <f>R342*I342</f>
        <v>0</v>
      </c>
    </row>
    <row r="343" spans="1:19" ht="60">
      <c r="A343" s="21"/>
      <c r="B343" s="22"/>
      <c r="C343" s="21"/>
      <c r="D343" s="150" t="s">
        <v>101</v>
      </c>
      <c r="E343" s="21"/>
      <c r="F343" s="173" t="s">
        <v>523</v>
      </c>
      <c r="G343" s="21"/>
      <c r="H343" s="21"/>
      <c r="I343" s="174"/>
      <c r="J343" s="21"/>
      <c r="K343" s="21"/>
    </row>
    <row r="344" spans="1:19" ht="31.5">
      <c r="A344" s="21"/>
      <c r="B344" s="22"/>
      <c r="C344" s="21"/>
      <c r="D344" s="175" t="s">
        <v>103</v>
      </c>
      <c r="E344" s="21"/>
      <c r="F344" s="176" t="s">
        <v>524</v>
      </c>
      <c r="G344" s="21"/>
      <c r="H344" s="21"/>
      <c r="I344" s="174"/>
      <c r="J344" s="21"/>
      <c r="K344" s="21"/>
    </row>
    <row r="345" spans="1:19">
      <c r="A345" s="100"/>
      <c r="B345" s="101"/>
      <c r="C345" s="177"/>
      <c r="D345" s="150" t="s">
        <v>107</v>
      </c>
      <c r="E345" s="178"/>
      <c r="F345" s="179" t="s">
        <v>525</v>
      </c>
      <c r="G345" s="177"/>
      <c r="H345" s="178"/>
      <c r="I345" s="180"/>
      <c r="J345" s="177"/>
      <c r="K345" s="177"/>
    </row>
    <row r="346" spans="1:19" ht="30">
      <c r="A346" s="106"/>
      <c r="B346" s="107"/>
      <c r="C346" s="181"/>
      <c r="D346" s="150" t="s">
        <v>107</v>
      </c>
      <c r="E346" s="182"/>
      <c r="F346" s="183" t="s">
        <v>876</v>
      </c>
      <c r="G346" s="181"/>
      <c r="H346" s="184">
        <v>14</v>
      </c>
      <c r="I346" s="185"/>
      <c r="J346" s="181"/>
      <c r="K346" s="181"/>
    </row>
    <row r="347" spans="1:19" ht="30">
      <c r="A347" s="21"/>
      <c r="B347" s="22"/>
      <c r="C347" s="187" t="s">
        <v>406</v>
      </c>
      <c r="D347" s="187" t="s">
        <v>259</v>
      </c>
      <c r="E347" s="188" t="s">
        <v>528</v>
      </c>
      <c r="F347" s="189" t="s">
        <v>529</v>
      </c>
      <c r="G347" s="190" t="s">
        <v>190</v>
      </c>
      <c r="H347" s="191">
        <v>14.28</v>
      </c>
      <c r="I347" s="192">
        <v>177</v>
      </c>
      <c r="J347" s="193">
        <f>ROUND(I347*H347,2)</f>
        <v>2527.56</v>
      </c>
      <c r="K347" s="189" t="s">
        <v>100</v>
      </c>
      <c r="L347" s="172">
        <f>H347</f>
        <v>14.28</v>
      </c>
      <c r="M347" s="13">
        <f>L347*I347</f>
        <v>2527.56</v>
      </c>
      <c r="O347" s="13">
        <f>N347*I347</f>
        <v>0</v>
      </c>
      <c r="Q347" s="13">
        <f>P347*I347</f>
        <v>0</v>
      </c>
      <c r="R347" s="172">
        <f>H347-L347-N347-P347</f>
        <v>0</v>
      </c>
      <c r="S347" s="13">
        <f>R347*I347</f>
        <v>0</v>
      </c>
    </row>
    <row r="348" spans="1:19" ht="30">
      <c r="A348" s="21"/>
      <c r="B348" s="22"/>
      <c r="C348" s="21"/>
      <c r="D348" s="150" t="s">
        <v>101</v>
      </c>
      <c r="E348" s="21"/>
      <c r="F348" s="173" t="s">
        <v>529</v>
      </c>
      <c r="G348" s="21"/>
      <c r="H348" s="21"/>
      <c r="I348" s="174"/>
      <c r="J348" s="21"/>
      <c r="K348" s="21"/>
    </row>
    <row r="349" spans="1:19">
      <c r="A349" s="100"/>
      <c r="B349" s="101"/>
      <c r="C349" s="177"/>
      <c r="D349" s="150" t="s">
        <v>107</v>
      </c>
      <c r="E349" s="178"/>
      <c r="F349" s="179" t="s">
        <v>525</v>
      </c>
      <c r="G349" s="177"/>
      <c r="H349" s="178"/>
      <c r="I349" s="180"/>
      <c r="J349" s="177"/>
      <c r="K349" s="177"/>
    </row>
    <row r="350" spans="1:19" ht="30">
      <c r="A350" s="106"/>
      <c r="B350" s="107"/>
      <c r="C350" s="181"/>
      <c r="D350" s="150" t="s">
        <v>107</v>
      </c>
      <c r="E350" s="182"/>
      <c r="F350" s="183" t="s">
        <v>876</v>
      </c>
      <c r="G350" s="181"/>
      <c r="H350" s="184">
        <v>14</v>
      </c>
      <c r="I350" s="185"/>
      <c r="J350" s="181"/>
      <c r="K350" s="181"/>
    </row>
    <row r="351" spans="1:19">
      <c r="A351" s="106"/>
      <c r="B351" s="107"/>
      <c r="C351" s="181"/>
      <c r="D351" s="150" t="s">
        <v>107</v>
      </c>
      <c r="E351" s="181"/>
      <c r="F351" s="183" t="s">
        <v>877</v>
      </c>
      <c r="G351" s="181"/>
      <c r="H351" s="184">
        <v>14.28</v>
      </c>
      <c r="I351" s="185"/>
      <c r="J351" s="181"/>
      <c r="K351" s="181"/>
    </row>
    <row r="352" spans="1:19" ht="30">
      <c r="A352" s="21"/>
      <c r="B352" s="22"/>
      <c r="C352" s="165" t="s">
        <v>414</v>
      </c>
      <c r="D352" s="165" t="s">
        <v>96</v>
      </c>
      <c r="E352" s="166" t="s">
        <v>532</v>
      </c>
      <c r="F352" s="167" t="s">
        <v>533</v>
      </c>
      <c r="G352" s="168" t="s">
        <v>190</v>
      </c>
      <c r="H352" s="169">
        <v>25</v>
      </c>
      <c r="I352" s="170">
        <v>342</v>
      </c>
      <c r="J352" s="171">
        <f>ROUND(I352*H352,2)</f>
        <v>8550</v>
      </c>
      <c r="K352" s="167" t="s">
        <v>100</v>
      </c>
      <c r="L352" s="172"/>
      <c r="M352" s="13">
        <f>L352*I352</f>
        <v>0</v>
      </c>
      <c r="N352" s="172">
        <f>H352</f>
        <v>25</v>
      </c>
      <c r="O352" s="13">
        <f>N352*I352</f>
        <v>8550</v>
      </c>
      <c r="Q352" s="13">
        <f>P352*I352</f>
        <v>0</v>
      </c>
      <c r="R352" s="172">
        <f>H352-L352-N352-P352</f>
        <v>0</v>
      </c>
      <c r="S352" s="13">
        <f>R352*I352</f>
        <v>0</v>
      </c>
    </row>
    <row r="353" spans="1:19" ht="60">
      <c r="A353" s="21"/>
      <c r="B353" s="22"/>
      <c r="C353" s="21"/>
      <c r="D353" s="150" t="s">
        <v>101</v>
      </c>
      <c r="E353" s="21"/>
      <c r="F353" s="173" t="s">
        <v>534</v>
      </c>
      <c r="G353" s="21"/>
      <c r="H353" s="21"/>
      <c r="I353" s="174"/>
      <c r="J353" s="21"/>
      <c r="K353" s="21"/>
    </row>
    <row r="354" spans="1:19" ht="31.5">
      <c r="A354" s="21"/>
      <c r="B354" s="22"/>
      <c r="C354" s="21"/>
      <c r="D354" s="175" t="s">
        <v>103</v>
      </c>
      <c r="E354" s="21"/>
      <c r="F354" s="176" t="s">
        <v>535</v>
      </c>
      <c r="G354" s="21"/>
      <c r="H354" s="21"/>
      <c r="I354" s="174"/>
      <c r="J354" s="21"/>
      <c r="K354" s="21"/>
    </row>
    <row r="355" spans="1:19">
      <c r="A355" s="100"/>
      <c r="B355" s="101"/>
      <c r="C355" s="177"/>
      <c r="D355" s="150" t="s">
        <v>107</v>
      </c>
      <c r="E355" s="178"/>
      <c r="F355" s="179" t="s">
        <v>525</v>
      </c>
      <c r="G355" s="177"/>
      <c r="H355" s="178"/>
      <c r="I355" s="180"/>
      <c r="J355" s="177"/>
      <c r="K355" s="177"/>
    </row>
    <row r="356" spans="1:19" ht="30">
      <c r="A356" s="106"/>
      <c r="B356" s="107"/>
      <c r="C356" s="181"/>
      <c r="D356" s="150" t="s">
        <v>107</v>
      </c>
      <c r="E356" s="182"/>
      <c r="F356" s="183" t="s">
        <v>878</v>
      </c>
      <c r="G356" s="181"/>
      <c r="H356" s="184">
        <v>23</v>
      </c>
      <c r="I356" s="185"/>
      <c r="J356" s="181"/>
      <c r="K356" s="181"/>
    </row>
    <row r="357" spans="1:19" ht="30">
      <c r="A357" s="106"/>
      <c r="B357" s="107"/>
      <c r="C357" s="181"/>
      <c r="D357" s="150" t="s">
        <v>107</v>
      </c>
      <c r="E357" s="182"/>
      <c r="F357" s="183" t="s">
        <v>879</v>
      </c>
      <c r="G357" s="181"/>
      <c r="H357" s="184">
        <v>2</v>
      </c>
      <c r="I357" s="185"/>
      <c r="J357" s="181"/>
      <c r="K357" s="181"/>
    </row>
    <row r="358" spans="1:19">
      <c r="A358" s="21"/>
      <c r="B358" s="22"/>
      <c r="C358" s="187" t="s">
        <v>418</v>
      </c>
      <c r="D358" s="187" t="s">
        <v>259</v>
      </c>
      <c r="E358" s="188" t="s">
        <v>549</v>
      </c>
      <c r="F358" s="189" t="s">
        <v>550</v>
      </c>
      <c r="G358" s="190" t="s">
        <v>190</v>
      </c>
      <c r="H358" s="191">
        <v>23.46</v>
      </c>
      <c r="I358" s="192">
        <v>260</v>
      </c>
      <c r="J358" s="193">
        <f>ROUND(I358*H358,2)</f>
        <v>6099.6</v>
      </c>
      <c r="K358" s="189"/>
      <c r="L358" s="172">
        <f>H358</f>
        <v>23.46</v>
      </c>
      <c r="M358" s="13">
        <f>L358*I358</f>
        <v>6099.6</v>
      </c>
      <c r="O358" s="13">
        <f>N358*I358</f>
        <v>0</v>
      </c>
      <c r="Q358" s="13">
        <f>P358*I358</f>
        <v>0</v>
      </c>
      <c r="R358" s="172">
        <f>H358-L358-N358-P358</f>
        <v>0</v>
      </c>
      <c r="S358" s="13">
        <f>R358*I358</f>
        <v>0</v>
      </c>
    </row>
    <row r="359" spans="1:19">
      <c r="A359" s="21"/>
      <c r="B359" s="22"/>
      <c r="C359" s="21"/>
      <c r="D359" s="150" t="s">
        <v>101</v>
      </c>
      <c r="E359" s="21"/>
      <c r="F359" s="173" t="s">
        <v>550</v>
      </c>
      <c r="G359" s="21"/>
      <c r="H359" s="21"/>
      <c r="I359" s="174"/>
      <c r="J359" s="21"/>
      <c r="K359" s="21"/>
    </row>
    <row r="360" spans="1:19" ht="30">
      <c r="A360" s="21"/>
      <c r="B360" s="22"/>
      <c r="C360" s="21"/>
      <c r="D360" s="150" t="s">
        <v>105</v>
      </c>
      <c r="E360" s="21"/>
      <c r="F360" s="186" t="s">
        <v>551</v>
      </c>
      <c r="G360" s="21"/>
      <c r="H360" s="21"/>
      <c r="I360" s="174"/>
      <c r="J360" s="21"/>
      <c r="K360" s="21"/>
    </row>
    <row r="361" spans="1:19">
      <c r="A361" s="100"/>
      <c r="B361" s="101"/>
      <c r="C361" s="177"/>
      <c r="D361" s="150" t="s">
        <v>107</v>
      </c>
      <c r="E361" s="178"/>
      <c r="F361" s="179" t="s">
        <v>525</v>
      </c>
      <c r="G361" s="177"/>
      <c r="H361" s="178"/>
      <c r="I361" s="180"/>
      <c r="J361" s="177"/>
      <c r="K361" s="177"/>
    </row>
    <row r="362" spans="1:19" ht="30">
      <c r="A362" s="106"/>
      <c r="B362" s="107"/>
      <c r="C362" s="181"/>
      <c r="D362" s="150" t="s">
        <v>107</v>
      </c>
      <c r="E362" s="182"/>
      <c r="F362" s="183" t="s">
        <v>878</v>
      </c>
      <c r="G362" s="181"/>
      <c r="H362" s="184">
        <v>23</v>
      </c>
      <c r="I362" s="185"/>
      <c r="J362" s="181"/>
      <c r="K362" s="181"/>
    </row>
    <row r="363" spans="1:19">
      <c r="A363" s="106"/>
      <c r="B363" s="107"/>
      <c r="C363" s="181"/>
      <c r="D363" s="150" t="s">
        <v>107</v>
      </c>
      <c r="E363" s="181"/>
      <c r="F363" s="183" t="s">
        <v>880</v>
      </c>
      <c r="G363" s="181"/>
      <c r="H363" s="184">
        <v>23.46</v>
      </c>
      <c r="I363" s="185"/>
      <c r="J363" s="181"/>
      <c r="K363" s="181"/>
    </row>
    <row r="364" spans="1:19" ht="30">
      <c r="A364" s="21"/>
      <c r="B364" s="22"/>
      <c r="C364" s="187" t="s">
        <v>424</v>
      </c>
      <c r="D364" s="187" t="s">
        <v>259</v>
      </c>
      <c r="E364" s="188" t="s">
        <v>881</v>
      </c>
      <c r="F364" s="189" t="s">
        <v>555</v>
      </c>
      <c r="G364" s="190" t="s">
        <v>190</v>
      </c>
      <c r="H364" s="191">
        <v>2.04</v>
      </c>
      <c r="I364" s="192">
        <v>245</v>
      </c>
      <c r="J364" s="193">
        <f>ROUND(I364*H364,2)</f>
        <v>499.8</v>
      </c>
      <c r="K364" s="189"/>
      <c r="L364" s="172">
        <f>H364</f>
        <v>2.04</v>
      </c>
      <c r="M364" s="13">
        <f>L364*I364</f>
        <v>499.8</v>
      </c>
      <c r="O364" s="13">
        <f>N364*I364</f>
        <v>0</v>
      </c>
      <c r="Q364" s="13">
        <f>P364*I364</f>
        <v>0</v>
      </c>
      <c r="R364" s="172">
        <f>H364-L364-N364-P364</f>
        <v>0</v>
      </c>
      <c r="S364" s="13">
        <f>R364*I364</f>
        <v>0</v>
      </c>
    </row>
    <row r="365" spans="1:19" ht="30">
      <c r="A365" s="21"/>
      <c r="B365" s="22"/>
      <c r="C365" s="21"/>
      <c r="D365" s="150" t="s">
        <v>101</v>
      </c>
      <c r="E365" s="21"/>
      <c r="F365" s="173" t="s">
        <v>555</v>
      </c>
      <c r="G365" s="21"/>
      <c r="H365" s="21"/>
      <c r="I365" s="174"/>
      <c r="J365" s="21"/>
      <c r="K365" s="21"/>
    </row>
    <row r="366" spans="1:19">
      <c r="A366" s="100"/>
      <c r="B366" s="101"/>
      <c r="C366" s="177"/>
      <c r="D366" s="150" t="s">
        <v>107</v>
      </c>
      <c r="E366" s="178"/>
      <c r="F366" s="179" t="s">
        <v>525</v>
      </c>
      <c r="G366" s="177"/>
      <c r="H366" s="178"/>
      <c r="I366" s="180"/>
      <c r="J366" s="177"/>
      <c r="K366" s="177"/>
    </row>
    <row r="367" spans="1:19" ht="30">
      <c r="A367" s="106"/>
      <c r="B367" s="107"/>
      <c r="C367" s="181"/>
      <c r="D367" s="150" t="s">
        <v>107</v>
      </c>
      <c r="E367" s="182"/>
      <c r="F367" s="183" t="s">
        <v>879</v>
      </c>
      <c r="G367" s="181"/>
      <c r="H367" s="184">
        <v>2</v>
      </c>
      <c r="I367" s="185"/>
      <c r="J367" s="181"/>
      <c r="K367" s="181"/>
    </row>
    <row r="368" spans="1:19">
      <c r="A368" s="106"/>
      <c r="B368" s="107"/>
      <c r="C368" s="181"/>
      <c r="D368" s="150" t="s">
        <v>107</v>
      </c>
      <c r="E368" s="181"/>
      <c r="F368" s="183" t="s">
        <v>882</v>
      </c>
      <c r="G368" s="181"/>
      <c r="H368" s="184">
        <v>2.04</v>
      </c>
      <c r="I368" s="185"/>
      <c r="J368" s="181"/>
      <c r="K368" s="181"/>
    </row>
    <row r="369" spans="1:19" ht="30">
      <c r="A369" s="21"/>
      <c r="B369" s="22"/>
      <c r="C369" s="165" t="s">
        <v>431</v>
      </c>
      <c r="D369" s="165" t="s">
        <v>96</v>
      </c>
      <c r="E369" s="166" t="s">
        <v>601</v>
      </c>
      <c r="F369" s="167" t="s">
        <v>602</v>
      </c>
      <c r="G369" s="168" t="s">
        <v>190</v>
      </c>
      <c r="H369" s="169">
        <v>15</v>
      </c>
      <c r="I369" s="170">
        <v>117</v>
      </c>
      <c r="J369" s="171">
        <f>ROUND(I369*H369,2)</f>
        <v>1755</v>
      </c>
      <c r="K369" s="167" t="s">
        <v>100</v>
      </c>
      <c r="M369" s="13">
        <f>L369*I369</f>
        <v>0</v>
      </c>
      <c r="O369" s="13">
        <f>N369*I369</f>
        <v>0</v>
      </c>
      <c r="Q369" s="13">
        <f>P369*I369</f>
        <v>0</v>
      </c>
      <c r="R369" s="172">
        <f>H369-L369-N369-P369</f>
        <v>15</v>
      </c>
      <c r="S369" s="13">
        <f>R369*I369</f>
        <v>1755</v>
      </c>
    </row>
    <row r="370" spans="1:19" ht="75">
      <c r="A370" s="21"/>
      <c r="B370" s="22"/>
      <c r="C370" s="21"/>
      <c r="D370" s="150" t="s">
        <v>101</v>
      </c>
      <c r="E370" s="21"/>
      <c r="F370" s="173" t="s">
        <v>603</v>
      </c>
      <c r="G370" s="21"/>
      <c r="H370" s="21"/>
      <c r="I370" s="174"/>
      <c r="J370" s="21"/>
      <c r="K370" s="21"/>
    </row>
    <row r="371" spans="1:19" ht="31.5">
      <c r="A371" s="21"/>
      <c r="B371" s="22"/>
      <c r="C371" s="21"/>
      <c r="D371" s="175" t="s">
        <v>103</v>
      </c>
      <c r="E371" s="21"/>
      <c r="F371" s="176" t="s">
        <v>604</v>
      </c>
      <c r="G371" s="21"/>
      <c r="H371" s="21"/>
      <c r="I371" s="174"/>
      <c r="J371" s="21"/>
      <c r="K371" s="21"/>
    </row>
    <row r="372" spans="1:19">
      <c r="A372" s="100"/>
      <c r="B372" s="101"/>
      <c r="C372" s="177"/>
      <c r="D372" s="150" t="s">
        <v>107</v>
      </c>
      <c r="E372" s="178"/>
      <c r="F372" s="179" t="s">
        <v>605</v>
      </c>
      <c r="G372" s="177"/>
      <c r="H372" s="178"/>
      <c r="I372" s="180"/>
      <c r="J372" s="177"/>
      <c r="K372" s="177"/>
    </row>
    <row r="373" spans="1:19">
      <c r="A373" s="106"/>
      <c r="B373" s="107"/>
      <c r="C373" s="181"/>
      <c r="D373" s="150" t="s">
        <v>107</v>
      </c>
      <c r="E373" s="182"/>
      <c r="F373" s="183" t="s">
        <v>883</v>
      </c>
      <c r="G373" s="181"/>
      <c r="H373" s="184">
        <v>15</v>
      </c>
      <c r="I373" s="185"/>
      <c r="J373" s="181"/>
      <c r="K373" s="181"/>
    </row>
    <row r="374" spans="1:19" ht="30">
      <c r="A374" s="21"/>
      <c r="B374" s="22"/>
      <c r="C374" s="165" t="s">
        <v>436</v>
      </c>
      <c r="D374" s="165" t="s">
        <v>96</v>
      </c>
      <c r="E374" s="166" t="s">
        <v>608</v>
      </c>
      <c r="F374" s="167" t="s">
        <v>609</v>
      </c>
      <c r="G374" s="168" t="s">
        <v>190</v>
      </c>
      <c r="H374" s="169">
        <v>15</v>
      </c>
      <c r="I374" s="170">
        <v>99.7</v>
      </c>
      <c r="J374" s="171">
        <f>ROUND(I374*H374,2)</f>
        <v>1495.5</v>
      </c>
      <c r="K374" s="167" t="s">
        <v>100</v>
      </c>
      <c r="M374" s="13">
        <f>L374*I374</f>
        <v>0</v>
      </c>
      <c r="N374" s="172">
        <f>H374</f>
        <v>15</v>
      </c>
      <c r="O374" s="13">
        <f>N374*I374</f>
        <v>1495.5</v>
      </c>
      <c r="Q374" s="13">
        <f>P374*I374</f>
        <v>0</v>
      </c>
      <c r="R374" s="172">
        <f>H374-L374-N374-P374</f>
        <v>0</v>
      </c>
      <c r="S374" s="13">
        <f>R374*I374</f>
        <v>0</v>
      </c>
    </row>
    <row r="375" spans="1:19" ht="30">
      <c r="A375" s="21"/>
      <c r="B375" s="22"/>
      <c r="C375" s="21"/>
      <c r="D375" s="150" t="s">
        <v>101</v>
      </c>
      <c r="E375" s="21"/>
      <c r="F375" s="173" t="s">
        <v>610</v>
      </c>
      <c r="G375" s="21"/>
      <c r="H375" s="21"/>
      <c r="I375" s="174"/>
      <c r="J375" s="21"/>
      <c r="K375" s="21"/>
    </row>
    <row r="376" spans="1:19" ht="31.5">
      <c r="A376" s="21"/>
      <c r="B376" s="22"/>
      <c r="C376" s="21"/>
      <c r="D376" s="175" t="s">
        <v>103</v>
      </c>
      <c r="E376" s="21"/>
      <c r="F376" s="176" t="s">
        <v>611</v>
      </c>
      <c r="G376" s="21"/>
      <c r="H376" s="21"/>
      <c r="I376" s="174"/>
      <c r="J376" s="21"/>
      <c r="K376" s="21"/>
    </row>
    <row r="377" spans="1:19">
      <c r="A377" s="100"/>
      <c r="B377" s="101"/>
      <c r="C377" s="177"/>
      <c r="D377" s="150" t="s">
        <v>107</v>
      </c>
      <c r="E377" s="178"/>
      <c r="F377" s="179" t="s">
        <v>108</v>
      </c>
      <c r="G377" s="177"/>
      <c r="H377" s="178"/>
      <c r="I377" s="180"/>
      <c r="J377" s="177"/>
      <c r="K377" s="177"/>
    </row>
    <row r="378" spans="1:19">
      <c r="A378" s="106"/>
      <c r="B378" s="107"/>
      <c r="C378" s="181"/>
      <c r="D378" s="150" t="s">
        <v>107</v>
      </c>
      <c r="E378" s="182"/>
      <c r="F378" s="183" t="s">
        <v>884</v>
      </c>
      <c r="G378" s="181"/>
      <c r="H378" s="184">
        <v>15</v>
      </c>
      <c r="I378" s="185"/>
      <c r="J378" s="181"/>
      <c r="K378" s="181"/>
    </row>
    <row r="379" spans="1:19" ht="30">
      <c r="A379" s="21"/>
      <c r="B379" s="22"/>
      <c r="C379" s="165" t="s">
        <v>451</v>
      </c>
      <c r="D379" s="165" t="s">
        <v>96</v>
      </c>
      <c r="E379" s="166" t="s">
        <v>885</v>
      </c>
      <c r="F379" s="167" t="s">
        <v>886</v>
      </c>
      <c r="G379" s="168" t="s">
        <v>125</v>
      </c>
      <c r="H379" s="169">
        <v>72</v>
      </c>
      <c r="I379" s="170">
        <v>33.4</v>
      </c>
      <c r="J379" s="171">
        <f>ROUND(I379*H379,2)</f>
        <v>2404.8000000000002</v>
      </c>
      <c r="K379" s="167" t="s">
        <v>100</v>
      </c>
      <c r="L379" s="172">
        <f>H379</f>
        <v>72</v>
      </c>
      <c r="M379" s="13">
        <f>L379*I379</f>
        <v>2404.7999999999997</v>
      </c>
      <c r="O379" s="13">
        <f>N379*I379</f>
        <v>0</v>
      </c>
      <c r="Q379" s="13">
        <f>P379*I379</f>
        <v>0</v>
      </c>
      <c r="R379" s="172">
        <f>H379-L379-N379-P379</f>
        <v>0</v>
      </c>
      <c r="S379" s="13">
        <f>R379*I379</f>
        <v>0</v>
      </c>
    </row>
    <row r="380" spans="1:19" ht="90">
      <c r="A380" s="21"/>
      <c r="B380" s="22"/>
      <c r="C380" s="21"/>
      <c r="D380" s="150" t="s">
        <v>101</v>
      </c>
      <c r="E380" s="21"/>
      <c r="F380" s="173" t="s">
        <v>887</v>
      </c>
      <c r="G380" s="21"/>
      <c r="H380" s="21"/>
      <c r="I380" s="174"/>
      <c r="J380" s="21"/>
      <c r="K380" s="21"/>
    </row>
    <row r="381" spans="1:19" ht="31.5">
      <c r="A381" s="21"/>
      <c r="B381" s="22"/>
      <c r="C381" s="21"/>
      <c r="D381" s="175" t="s">
        <v>103</v>
      </c>
      <c r="E381" s="21"/>
      <c r="F381" s="176" t="s">
        <v>888</v>
      </c>
      <c r="G381" s="21"/>
      <c r="H381" s="21"/>
      <c r="I381" s="174"/>
      <c r="J381" s="21"/>
      <c r="K381" s="21"/>
    </row>
    <row r="382" spans="1:19" ht="45">
      <c r="A382" s="21"/>
      <c r="B382" s="22"/>
      <c r="C382" s="21"/>
      <c r="D382" s="150" t="s">
        <v>105</v>
      </c>
      <c r="E382" s="21"/>
      <c r="F382" s="186" t="s">
        <v>889</v>
      </c>
      <c r="G382" s="21"/>
      <c r="H382" s="21"/>
      <c r="I382" s="174"/>
      <c r="J382" s="21"/>
      <c r="K382" s="21"/>
    </row>
    <row r="383" spans="1:19">
      <c r="A383" s="100"/>
      <c r="B383" s="101"/>
      <c r="C383" s="177"/>
      <c r="D383" s="150" t="s">
        <v>107</v>
      </c>
      <c r="E383" s="178"/>
      <c r="F383" s="179" t="s">
        <v>108</v>
      </c>
      <c r="G383" s="177"/>
      <c r="H383" s="178"/>
      <c r="I383" s="180"/>
      <c r="J383" s="177"/>
      <c r="K383" s="177"/>
    </row>
    <row r="384" spans="1:19" ht="30">
      <c r="A384" s="106"/>
      <c r="B384" s="107"/>
      <c r="C384" s="181"/>
      <c r="D384" s="150" t="s">
        <v>107</v>
      </c>
      <c r="E384" s="182"/>
      <c r="F384" s="183" t="s">
        <v>890</v>
      </c>
      <c r="G384" s="181"/>
      <c r="H384" s="184">
        <v>72</v>
      </c>
      <c r="I384" s="185"/>
      <c r="J384" s="181"/>
      <c r="K384" s="181"/>
    </row>
    <row r="385" spans="1:19">
      <c r="A385" s="75"/>
      <c r="B385" s="76"/>
      <c r="C385" s="160"/>
      <c r="D385" s="161" t="s">
        <v>92</v>
      </c>
      <c r="E385" s="161" t="s">
        <v>645</v>
      </c>
      <c r="F385" s="161" t="s">
        <v>646</v>
      </c>
      <c r="G385" s="160"/>
      <c r="H385" s="160"/>
      <c r="I385" s="162"/>
      <c r="J385" s="163">
        <f>SUM(J386:J420)</f>
        <v>19547.98</v>
      </c>
      <c r="K385" s="160"/>
      <c r="M385" s="164">
        <f>SUM(M386:M420)</f>
        <v>15168.032000000001</v>
      </c>
      <c r="O385" s="164">
        <f>SUM(O386:O420)</f>
        <v>4379.9448000000002</v>
      </c>
      <c r="Q385" s="164">
        <f>SUM(Q386:Q420)</f>
        <v>0</v>
      </c>
      <c r="S385" s="164">
        <f>SUM(S386:S420)</f>
        <v>0</v>
      </c>
    </row>
    <row r="386" spans="1:19" ht="45">
      <c r="A386" s="21"/>
      <c r="B386" s="22"/>
      <c r="C386" s="165" t="s">
        <v>455</v>
      </c>
      <c r="D386" s="165" t="s">
        <v>96</v>
      </c>
      <c r="E386" s="166" t="s">
        <v>648</v>
      </c>
      <c r="F386" s="167" t="s">
        <v>649</v>
      </c>
      <c r="G386" s="168" t="s">
        <v>237</v>
      </c>
      <c r="H386" s="169">
        <v>10.050000000000001</v>
      </c>
      <c r="I386" s="170">
        <v>556</v>
      </c>
      <c r="J386" s="171">
        <f>ROUND(I386*H386,2)</f>
        <v>5587.8</v>
      </c>
      <c r="K386" s="167" t="s">
        <v>100</v>
      </c>
      <c r="L386" s="172">
        <f>H386</f>
        <v>10.050000000000001</v>
      </c>
      <c r="M386" s="13">
        <f>L386*I386</f>
        <v>5587.8</v>
      </c>
      <c r="O386" s="13">
        <f>N386*I386</f>
        <v>0</v>
      </c>
      <c r="Q386" s="13">
        <f>P386*I386</f>
        <v>0</v>
      </c>
      <c r="R386" s="172">
        <f>H386-L386-N386-P386</f>
        <v>0</v>
      </c>
      <c r="S386" s="13">
        <f>R386*I386</f>
        <v>0</v>
      </c>
    </row>
    <row r="387" spans="1:19" ht="60">
      <c r="A387" s="21"/>
      <c r="B387" s="22"/>
      <c r="C387" s="21"/>
      <c r="D387" s="150" t="s">
        <v>101</v>
      </c>
      <c r="E387" s="21"/>
      <c r="F387" s="173" t="s">
        <v>650</v>
      </c>
      <c r="G387" s="21"/>
      <c r="H387" s="21"/>
      <c r="I387" s="174"/>
      <c r="J387" s="21"/>
      <c r="K387" s="21"/>
    </row>
    <row r="388" spans="1:19" ht="31.5">
      <c r="A388" s="21"/>
      <c r="B388" s="22"/>
      <c r="C388" s="21"/>
      <c r="D388" s="175" t="s">
        <v>103</v>
      </c>
      <c r="E388" s="21"/>
      <c r="F388" s="176" t="s">
        <v>651</v>
      </c>
      <c r="G388" s="21"/>
      <c r="H388" s="21"/>
      <c r="I388" s="174"/>
      <c r="J388" s="21"/>
      <c r="K388" s="21"/>
    </row>
    <row r="389" spans="1:19">
      <c r="A389" s="106"/>
      <c r="B389" s="107"/>
      <c r="C389" s="181"/>
      <c r="D389" s="150" t="s">
        <v>107</v>
      </c>
      <c r="E389" s="182"/>
      <c r="F389" s="183" t="s">
        <v>891</v>
      </c>
      <c r="G389" s="181"/>
      <c r="H389" s="184">
        <v>10.050000000000001</v>
      </c>
      <c r="I389" s="185"/>
      <c r="J389" s="181"/>
      <c r="K389" s="181"/>
    </row>
    <row r="390" spans="1:19" ht="45">
      <c r="A390" s="21"/>
      <c r="B390" s="22"/>
      <c r="C390" s="165" t="s">
        <v>460</v>
      </c>
      <c r="D390" s="165" t="s">
        <v>96</v>
      </c>
      <c r="E390" s="166" t="s">
        <v>892</v>
      </c>
      <c r="F390" s="167" t="s">
        <v>893</v>
      </c>
      <c r="G390" s="168" t="s">
        <v>237</v>
      </c>
      <c r="H390" s="169">
        <v>8</v>
      </c>
      <c r="I390" s="170">
        <v>50.9</v>
      </c>
      <c r="J390" s="171">
        <f>ROUND(I390*H390,2)</f>
        <v>407.2</v>
      </c>
      <c r="K390" s="167"/>
      <c r="L390" s="172">
        <f>H390</f>
        <v>8</v>
      </c>
      <c r="M390" s="13">
        <f>L390*I390</f>
        <v>407.2</v>
      </c>
      <c r="O390" s="13">
        <f>N390*I390</f>
        <v>0</v>
      </c>
      <c r="Q390" s="13">
        <f>P390*I390</f>
        <v>0</v>
      </c>
      <c r="R390" s="172">
        <f>H390-L390-N390-P390</f>
        <v>0</v>
      </c>
      <c r="S390" s="13">
        <f>R390*I390</f>
        <v>0</v>
      </c>
    </row>
    <row r="391" spans="1:19" ht="60">
      <c r="A391" s="21"/>
      <c r="B391" s="22"/>
      <c r="C391" s="21"/>
      <c r="D391" s="150" t="s">
        <v>101</v>
      </c>
      <c r="E391" s="21"/>
      <c r="F391" s="173" t="s">
        <v>894</v>
      </c>
      <c r="G391" s="21"/>
      <c r="H391" s="21"/>
      <c r="I391" s="174"/>
      <c r="J391" s="21"/>
      <c r="K391" s="21"/>
    </row>
    <row r="392" spans="1:19">
      <c r="A392" s="100"/>
      <c r="B392" s="101"/>
      <c r="C392" s="177"/>
      <c r="D392" s="150" t="s">
        <v>107</v>
      </c>
      <c r="E392" s="178"/>
      <c r="F392" s="179" t="s">
        <v>219</v>
      </c>
      <c r="G392" s="177"/>
      <c r="H392" s="178"/>
      <c r="I392" s="180"/>
      <c r="J392" s="177"/>
      <c r="K392" s="177"/>
    </row>
    <row r="393" spans="1:19">
      <c r="A393" s="106"/>
      <c r="B393" s="107"/>
      <c r="C393" s="181"/>
      <c r="D393" s="150" t="s">
        <v>107</v>
      </c>
      <c r="E393" s="182"/>
      <c r="F393" s="183" t="s">
        <v>895</v>
      </c>
      <c r="G393" s="181"/>
      <c r="H393" s="184">
        <v>4</v>
      </c>
      <c r="I393" s="185"/>
      <c r="J393" s="181"/>
      <c r="K393" s="181"/>
    </row>
    <row r="394" spans="1:19">
      <c r="A394" s="100"/>
      <c r="B394" s="101"/>
      <c r="C394" s="177"/>
      <c r="D394" s="150" t="s">
        <v>107</v>
      </c>
      <c r="E394" s="178"/>
      <c r="F394" s="179" t="s">
        <v>221</v>
      </c>
      <c r="G394" s="177"/>
      <c r="H394" s="178"/>
      <c r="I394" s="180"/>
      <c r="J394" s="177"/>
      <c r="K394" s="177"/>
    </row>
    <row r="395" spans="1:19">
      <c r="A395" s="106"/>
      <c r="B395" s="107"/>
      <c r="C395" s="181"/>
      <c r="D395" s="150" t="s">
        <v>107</v>
      </c>
      <c r="E395" s="182"/>
      <c r="F395" s="183" t="s">
        <v>895</v>
      </c>
      <c r="G395" s="181"/>
      <c r="H395" s="184">
        <v>4</v>
      </c>
      <c r="I395" s="185"/>
      <c r="J395" s="181"/>
      <c r="K395" s="181"/>
    </row>
    <row r="396" spans="1:19" ht="45">
      <c r="A396" s="21"/>
      <c r="B396" s="22"/>
      <c r="C396" s="165" t="s">
        <v>466</v>
      </c>
      <c r="D396" s="165" t="s">
        <v>96</v>
      </c>
      <c r="E396" s="166" t="s">
        <v>654</v>
      </c>
      <c r="F396" s="167" t="s">
        <v>655</v>
      </c>
      <c r="G396" s="168" t="s">
        <v>237</v>
      </c>
      <c r="H396" s="169">
        <v>25.452000000000002</v>
      </c>
      <c r="I396" s="170">
        <v>50.9</v>
      </c>
      <c r="J396" s="171">
        <f>ROUND(I396*H396,2)</f>
        <v>1295.51</v>
      </c>
      <c r="K396" s="167"/>
      <c r="L396" s="172">
        <f>H396-7.672</f>
        <v>17.78</v>
      </c>
      <c r="M396" s="13">
        <f>L396*I396</f>
        <v>905.00200000000007</v>
      </c>
      <c r="N396" s="172">
        <f>H396-L396</f>
        <v>7.6720000000000006</v>
      </c>
      <c r="O396" s="13">
        <f>N396*I396</f>
        <v>390.50480000000005</v>
      </c>
      <c r="Q396" s="13">
        <f>P396*I396</f>
        <v>0</v>
      </c>
      <c r="R396" s="172">
        <f>H396-L396-N396-P396</f>
        <v>0</v>
      </c>
      <c r="S396" s="13">
        <f>R396*I396</f>
        <v>0</v>
      </c>
    </row>
    <row r="397" spans="1:19" ht="60">
      <c r="A397" s="21"/>
      <c r="B397" s="22"/>
      <c r="C397" s="21"/>
      <c r="D397" s="150" t="s">
        <v>101</v>
      </c>
      <c r="E397" s="21"/>
      <c r="F397" s="173" t="s">
        <v>656</v>
      </c>
      <c r="G397" s="21"/>
      <c r="H397" s="21"/>
      <c r="I397" s="174"/>
      <c r="J397" s="21"/>
      <c r="K397" s="21"/>
    </row>
    <row r="398" spans="1:19">
      <c r="A398" s="106"/>
      <c r="B398" s="107"/>
      <c r="C398" s="181"/>
      <c r="D398" s="150" t="s">
        <v>107</v>
      </c>
      <c r="E398" s="182"/>
      <c r="F398" s="183" t="s">
        <v>896</v>
      </c>
      <c r="G398" s="181"/>
      <c r="H398" s="184">
        <v>16.53</v>
      </c>
      <c r="I398" s="185"/>
      <c r="J398" s="181"/>
      <c r="K398" s="181"/>
    </row>
    <row r="399" spans="1:19">
      <c r="A399" s="106"/>
      <c r="B399" s="107"/>
      <c r="C399" s="181"/>
      <c r="D399" s="150" t="s">
        <v>107</v>
      </c>
      <c r="E399" s="182"/>
      <c r="F399" s="183" t="s">
        <v>897</v>
      </c>
      <c r="G399" s="181"/>
      <c r="H399" s="184">
        <v>1.25</v>
      </c>
      <c r="I399" s="185"/>
      <c r="J399" s="181"/>
      <c r="K399" s="181"/>
    </row>
    <row r="400" spans="1:19">
      <c r="A400" s="106"/>
      <c r="B400" s="107"/>
      <c r="C400" s="181"/>
      <c r="D400" s="150" t="s">
        <v>107</v>
      </c>
      <c r="E400" s="182"/>
      <c r="F400" s="183" t="s">
        <v>898</v>
      </c>
      <c r="G400" s="181"/>
      <c r="H400" s="184">
        <v>7.6719999999999997</v>
      </c>
      <c r="I400" s="185"/>
      <c r="J400" s="181"/>
      <c r="K400" s="181"/>
    </row>
    <row r="401" spans="1:19" ht="45">
      <c r="A401" s="21"/>
      <c r="B401" s="22"/>
      <c r="C401" s="165" t="s">
        <v>473</v>
      </c>
      <c r="D401" s="165" t="s">
        <v>96</v>
      </c>
      <c r="E401" s="166" t="s">
        <v>667</v>
      </c>
      <c r="F401" s="167" t="s">
        <v>668</v>
      </c>
      <c r="G401" s="168" t="s">
        <v>237</v>
      </c>
      <c r="H401" s="169">
        <v>10.050000000000001</v>
      </c>
      <c r="I401" s="170">
        <v>57.2</v>
      </c>
      <c r="J401" s="171">
        <f>ROUND(I401*H401,2)</f>
        <v>574.86</v>
      </c>
      <c r="K401" s="167"/>
      <c r="L401" s="172">
        <f>H401</f>
        <v>10.050000000000001</v>
      </c>
      <c r="M401" s="13">
        <f>L401*I401</f>
        <v>574.86</v>
      </c>
      <c r="N401" s="172">
        <f>H401-L401</f>
        <v>0</v>
      </c>
      <c r="O401" s="13">
        <f>N401*I401</f>
        <v>0</v>
      </c>
      <c r="Q401" s="13">
        <f>P401*I401</f>
        <v>0</v>
      </c>
      <c r="R401" s="172">
        <f>H401-L401-N401-P401</f>
        <v>0</v>
      </c>
      <c r="S401" s="13">
        <f>R401*I401</f>
        <v>0</v>
      </c>
    </row>
    <row r="402" spans="1:19" ht="60">
      <c r="A402" s="21"/>
      <c r="B402" s="22"/>
      <c r="C402" s="21"/>
      <c r="D402" s="150" t="s">
        <v>101</v>
      </c>
      <c r="E402" s="21"/>
      <c r="F402" s="173" t="s">
        <v>669</v>
      </c>
      <c r="G402" s="21"/>
      <c r="H402" s="21"/>
      <c r="I402" s="174"/>
      <c r="J402" s="21"/>
      <c r="K402" s="21"/>
    </row>
    <row r="403" spans="1:19">
      <c r="A403" s="106"/>
      <c r="B403" s="107"/>
      <c r="C403" s="181"/>
      <c r="D403" s="150" t="s">
        <v>107</v>
      </c>
      <c r="E403" s="182"/>
      <c r="F403" s="183" t="s">
        <v>899</v>
      </c>
      <c r="G403" s="181"/>
      <c r="H403" s="184">
        <v>10.050000000000001</v>
      </c>
      <c r="I403" s="185"/>
      <c r="J403" s="181"/>
      <c r="K403" s="181"/>
    </row>
    <row r="404" spans="1:19" ht="30">
      <c r="A404" s="21"/>
      <c r="B404" s="22"/>
      <c r="C404" s="165" t="s">
        <v>483</v>
      </c>
      <c r="D404" s="165" t="s">
        <v>96</v>
      </c>
      <c r="E404" s="166" t="s">
        <v>900</v>
      </c>
      <c r="F404" s="167" t="s">
        <v>901</v>
      </c>
      <c r="G404" s="168" t="s">
        <v>237</v>
      </c>
      <c r="H404" s="169">
        <v>4</v>
      </c>
      <c r="I404" s="170">
        <v>581</v>
      </c>
      <c r="J404" s="171">
        <f>ROUND(I404*H404,2)</f>
        <v>2324</v>
      </c>
      <c r="K404" s="167" t="s">
        <v>100</v>
      </c>
      <c r="L404" s="172">
        <f>H404</f>
        <v>4</v>
      </c>
      <c r="M404" s="13">
        <f>L404*I404</f>
        <v>2324</v>
      </c>
      <c r="N404" s="172">
        <f>H404-L404</f>
        <v>0</v>
      </c>
      <c r="O404" s="13">
        <f>N404*I404</f>
        <v>0</v>
      </c>
      <c r="Q404" s="13">
        <f>P404*I404</f>
        <v>0</v>
      </c>
      <c r="R404" s="172">
        <f>H404-L404-N404-P404</f>
        <v>0</v>
      </c>
      <c r="S404" s="13">
        <f>R404*I404</f>
        <v>0</v>
      </c>
    </row>
    <row r="405" spans="1:19" ht="30">
      <c r="A405" s="21"/>
      <c r="B405" s="22"/>
      <c r="C405" s="21"/>
      <c r="D405" s="150" t="s">
        <v>101</v>
      </c>
      <c r="E405" s="21"/>
      <c r="F405" s="173" t="s">
        <v>902</v>
      </c>
      <c r="G405" s="21"/>
      <c r="H405" s="21"/>
      <c r="I405" s="174"/>
      <c r="J405" s="21"/>
      <c r="K405" s="21"/>
    </row>
    <row r="406" spans="1:19" ht="31.5">
      <c r="A406" s="21"/>
      <c r="B406" s="22"/>
      <c r="C406" s="21"/>
      <c r="D406" s="175" t="s">
        <v>103</v>
      </c>
      <c r="E406" s="21"/>
      <c r="F406" s="176" t="s">
        <v>903</v>
      </c>
      <c r="G406" s="21"/>
      <c r="H406" s="21"/>
      <c r="I406" s="174"/>
      <c r="J406" s="21"/>
      <c r="K406" s="21"/>
    </row>
    <row r="407" spans="1:19">
      <c r="A407" s="100"/>
      <c r="B407" s="101"/>
      <c r="C407" s="177"/>
      <c r="D407" s="150" t="s">
        <v>107</v>
      </c>
      <c r="E407" s="178"/>
      <c r="F407" s="179" t="s">
        <v>221</v>
      </c>
      <c r="G407" s="177"/>
      <c r="H407" s="178"/>
      <c r="I407" s="180"/>
      <c r="J407" s="177"/>
      <c r="K407" s="177"/>
    </row>
    <row r="408" spans="1:19">
      <c r="A408" s="106"/>
      <c r="B408" s="107"/>
      <c r="C408" s="181"/>
      <c r="D408" s="150" t="s">
        <v>107</v>
      </c>
      <c r="E408" s="182"/>
      <c r="F408" s="183" t="s">
        <v>895</v>
      </c>
      <c r="G408" s="181"/>
      <c r="H408" s="184">
        <v>4</v>
      </c>
      <c r="I408" s="185"/>
      <c r="J408" s="181"/>
      <c r="K408" s="181"/>
    </row>
    <row r="409" spans="1:19" ht="45">
      <c r="A409" s="21"/>
      <c r="B409" s="22"/>
      <c r="C409" s="165" t="s">
        <v>489</v>
      </c>
      <c r="D409" s="165" t="s">
        <v>96</v>
      </c>
      <c r="E409" s="166" t="s">
        <v>672</v>
      </c>
      <c r="F409" s="167" t="s">
        <v>673</v>
      </c>
      <c r="G409" s="168" t="s">
        <v>237</v>
      </c>
      <c r="H409" s="169">
        <v>1.25</v>
      </c>
      <c r="I409" s="170">
        <v>143</v>
      </c>
      <c r="J409" s="171">
        <f>ROUND(I409*H409,2)</f>
        <v>178.75</v>
      </c>
      <c r="K409" s="167" t="s">
        <v>100</v>
      </c>
      <c r="L409" s="172">
        <f>H409</f>
        <v>1.25</v>
      </c>
      <c r="M409" s="13">
        <f>L409*I409</f>
        <v>178.75</v>
      </c>
      <c r="N409" s="172">
        <f>H409-L409</f>
        <v>0</v>
      </c>
      <c r="O409" s="13">
        <f>N409*I409</f>
        <v>0</v>
      </c>
      <c r="Q409" s="13">
        <f>P409*I409</f>
        <v>0</v>
      </c>
      <c r="R409" s="172">
        <f>H409-L409-N409-P409</f>
        <v>0</v>
      </c>
      <c r="S409" s="13">
        <f>R409*I409</f>
        <v>0</v>
      </c>
    </row>
    <row r="410" spans="1:19" ht="45">
      <c r="A410" s="21"/>
      <c r="B410" s="22"/>
      <c r="C410" s="21"/>
      <c r="D410" s="150" t="s">
        <v>101</v>
      </c>
      <c r="E410" s="21"/>
      <c r="F410" s="173" t="s">
        <v>674</v>
      </c>
      <c r="G410" s="21"/>
      <c r="H410" s="21"/>
      <c r="I410" s="174"/>
      <c r="J410" s="21"/>
      <c r="K410" s="21"/>
    </row>
    <row r="411" spans="1:19" ht="31.5">
      <c r="A411" s="21"/>
      <c r="B411" s="22"/>
      <c r="C411" s="21"/>
      <c r="D411" s="175" t="s">
        <v>103</v>
      </c>
      <c r="E411" s="21"/>
      <c r="F411" s="176" t="s">
        <v>675</v>
      </c>
      <c r="G411" s="21"/>
      <c r="H411" s="21"/>
      <c r="I411" s="174"/>
      <c r="J411" s="21"/>
      <c r="K411" s="21"/>
    </row>
    <row r="412" spans="1:19">
      <c r="A412" s="106"/>
      <c r="B412" s="107"/>
      <c r="C412" s="181"/>
      <c r="D412" s="150" t="s">
        <v>107</v>
      </c>
      <c r="E412" s="182"/>
      <c r="F412" s="183" t="s">
        <v>897</v>
      </c>
      <c r="G412" s="181"/>
      <c r="H412" s="184">
        <v>1.25</v>
      </c>
      <c r="I412" s="185"/>
      <c r="J412" s="181"/>
      <c r="K412" s="181"/>
    </row>
    <row r="413" spans="1:19" ht="60">
      <c r="A413" s="21"/>
      <c r="B413" s="22"/>
      <c r="C413" s="165" t="s">
        <v>492</v>
      </c>
      <c r="D413" s="165" t="s">
        <v>96</v>
      </c>
      <c r="E413" s="166" t="s">
        <v>677</v>
      </c>
      <c r="F413" s="167" t="s">
        <v>678</v>
      </c>
      <c r="G413" s="168" t="s">
        <v>237</v>
      </c>
      <c r="H413" s="169">
        <v>16.53</v>
      </c>
      <c r="I413" s="170">
        <v>314</v>
      </c>
      <c r="J413" s="171">
        <f>ROUND(I413*H413,2)</f>
        <v>5190.42</v>
      </c>
      <c r="K413" s="167" t="s">
        <v>100</v>
      </c>
      <c r="L413" s="172">
        <f>H413</f>
        <v>16.53</v>
      </c>
      <c r="M413" s="13">
        <f>L413*I413</f>
        <v>5190.42</v>
      </c>
      <c r="N413" s="172">
        <f>H413-L413</f>
        <v>0</v>
      </c>
      <c r="O413" s="13">
        <f>N413*I413</f>
        <v>0</v>
      </c>
      <c r="Q413" s="13">
        <f>P413*I413</f>
        <v>0</v>
      </c>
      <c r="R413" s="172">
        <f>H413-L413-N413-P413</f>
        <v>0</v>
      </c>
      <c r="S413" s="13">
        <f>R413*I413</f>
        <v>0</v>
      </c>
    </row>
    <row r="414" spans="1:19" ht="45">
      <c r="A414" s="21"/>
      <c r="B414" s="22"/>
      <c r="C414" s="21"/>
      <c r="D414" s="150" t="s">
        <v>101</v>
      </c>
      <c r="E414" s="21"/>
      <c r="F414" s="173" t="s">
        <v>238</v>
      </c>
      <c r="G414" s="21"/>
      <c r="H414" s="21"/>
      <c r="I414" s="174"/>
      <c r="J414" s="21"/>
      <c r="K414" s="21"/>
    </row>
    <row r="415" spans="1:19" ht="31.5">
      <c r="A415" s="21"/>
      <c r="B415" s="22"/>
      <c r="C415" s="21"/>
      <c r="D415" s="175" t="s">
        <v>103</v>
      </c>
      <c r="E415" s="21"/>
      <c r="F415" s="176" t="s">
        <v>679</v>
      </c>
      <c r="G415" s="21"/>
      <c r="H415" s="21"/>
      <c r="I415" s="174"/>
      <c r="J415" s="21"/>
      <c r="K415" s="21"/>
    </row>
    <row r="416" spans="1:19">
      <c r="A416" s="106"/>
      <c r="B416" s="107"/>
      <c r="C416" s="181"/>
      <c r="D416" s="150" t="s">
        <v>107</v>
      </c>
      <c r="E416" s="182"/>
      <c r="F416" s="183" t="s">
        <v>896</v>
      </c>
      <c r="G416" s="181"/>
      <c r="H416" s="184">
        <v>16.53</v>
      </c>
      <c r="I416" s="185"/>
      <c r="J416" s="181"/>
      <c r="K416" s="181"/>
    </row>
    <row r="417" spans="1:19" ht="60">
      <c r="A417" s="21"/>
      <c r="B417" s="22"/>
      <c r="C417" s="165" t="s">
        <v>495</v>
      </c>
      <c r="D417" s="165" t="s">
        <v>96</v>
      </c>
      <c r="E417" s="166" t="s">
        <v>681</v>
      </c>
      <c r="F417" s="167" t="s">
        <v>682</v>
      </c>
      <c r="G417" s="168" t="s">
        <v>237</v>
      </c>
      <c r="H417" s="169">
        <v>7.6719999999999997</v>
      </c>
      <c r="I417" s="170">
        <v>520</v>
      </c>
      <c r="J417" s="171">
        <f>ROUND(I417*H417,2)</f>
        <v>3989.44</v>
      </c>
      <c r="K417" s="167" t="s">
        <v>100</v>
      </c>
      <c r="L417" s="172"/>
      <c r="M417" s="13">
        <f>L417*I417</f>
        <v>0</v>
      </c>
      <c r="N417" s="172">
        <f>H417-L417</f>
        <v>7.6719999999999997</v>
      </c>
      <c r="O417" s="13">
        <f>N417*I417</f>
        <v>3989.44</v>
      </c>
      <c r="Q417" s="13">
        <f>P417*I417</f>
        <v>0</v>
      </c>
      <c r="R417" s="172">
        <f>H417-L417-N417-P417</f>
        <v>0</v>
      </c>
      <c r="S417" s="13">
        <f>R417*I417</f>
        <v>0</v>
      </c>
    </row>
    <row r="418" spans="1:19" ht="60">
      <c r="A418" s="21"/>
      <c r="B418" s="22"/>
      <c r="C418" s="21"/>
      <c r="D418" s="150" t="s">
        <v>101</v>
      </c>
      <c r="E418" s="21"/>
      <c r="F418" s="173" t="s">
        <v>683</v>
      </c>
      <c r="G418" s="21"/>
      <c r="H418" s="21"/>
      <c r="I418" s="174"/>
      <c r="J418" s="21"/>
      <c r="K418" s="21"/>
    </row>
    <row r="419" spans="1:19" ht="31.5">
      <c r="A419" s="21"/>
      <c r="B419" s="22"/>
      <c r="C419" s="21"/>
      <c r="D419" s="175" t="s">
        <v>103</v>
      </c>
      <c r="E419" s="21"/>
      <c r="F419" s="176" t="s">
        <v>684</v>
      </c>
      <c r="G419" s="21"/>
      <c r="H419" s="21"/>
      <c r="I419" s="174"/>
      <c r="J419" s="21"/>
      <c r="K419" s="21"/>
    </row>
    <row r="420" spans="1:19">
      <c r="A420" s="106"/>
      <c r="B420" s="107"/>
      <c r="C420" s="181"/>
      <c r="D420" s="150" t="s">
        <v>107</v>
      </c>
      <c r="E420" s="182"/>
      <c r="F420" s="183" t="s">
        <v>904</v>
      </c>
      <c r="G420" s="181"/>
      <c r="H420" s="184">
        <v>7.6719999999999997</v>
      </c>
      <c r="I420" s="185"/>
      <c r="J420" s="181"/>
      <c r="K420" s="181"/>
    </row>
    <row r="421" spans="1:19">
      <c r="A421" s="75"/>
      <c r="B421" s="76"/>
      <c r="C421" s="160"/>
      <c r="D421" s="161" t="s">
        <v>92</v>
      </c>
      <c r="E421" s="161" t="s">
        <v>685</v>
      </c>
      <c r="F421" s="161" t="s">
        <v>686</v>
      </c>
      <c r="G421" s="160"/>
      <c r="H421" s="160"/>
      <c r="I421" s="162"/>
      <c r="J421" s="163">
        <f>J422+J425</f>
        <v>18019.98</v>
      </c>
      <c r="K421" s="160"/>
      <c r="M421" s="164">
        <f>M422+M425</f>
        <v>16132.515479999998</v>
      </c>
      <c r="O421" s="164">
        <f>O422+O425</f>
        <v>1887.4654399999993</v>
      </c>
      <c r="Q421" s="164">
        <f>Q422+Q425</f>
        <v>0</v>
      </c>
      <c r="S421" s="164">
        <f>S422+S425</f>
        <v>0</v>
      </c>
    </row>
    <row r="422" spans="1:19" ht="30">
      <c r="A422" s="21"/>
      <c r="B422" s="22"/>
      <c r="C422" s="165" t="s">
        <v>500</v>
      </c>
      <c r="D422" s="165" t="s">
        <v>96</v>
      </c>
      <c r="E422" s="166" t="s">
        <v>688</v>
      </c>
      <c r="F422" s="167" t="s">
        <v>689</v>
      </c>
      <c r="G422" s="168" t="s">
        <v>237</v>
      </c>
      <c r="H422" s="169">
        <v>73.245999999999995</v>
      </c>
      <c r="I422" s="170">
        <v>237</v>
      </c>
      <c r="J422" s="171">
        <f>ROUND(I422*H422,2)</f>
        <v>17359.3</v>
      </c>
      <c r="K422" s="167" t="s">
        <v>100</v>
      </c>
      <c r="L422" s="172">
        <f>H422-7.672</f>
        <v>65.573999999999998</v>
      </c>
      <c r="M422" s="13">
        <f>L422*I422</f>
        <v>15541.037999999999</v>
      </c>
      <c r="N422" s="172">
        <f>H422-L422</f>
        <v>7.671999999999997</v>
      </c>
      <c r="O422" s="13">
        <f>N422*I422</f>
        <v>1818.2639999999992</v>
      </c>
      <c r="Q422" s="13">
        <f>P422*I422</f>
        <v>0</v>
      </c>
      <c r="R422" s="172">
        <f>H422-L422-N422-P422</f>
        <v>0</v>
      </c>
      <c r="S422" s="13">
        <f>R422*I422</f>
        <v>0</v>
      </c>
    </row>
    <row r="423" spans="1:19" ht="45">
      <c r="A423" s="21"/>
      <c r="B423" s="22"/>
      <c r="C423" s="21"/>
      <c r="D423" s="150" t="s">
        <v>101</v>
      </c>
      <c r="E423" s="21"/>
      <c r="F423" s="173" t="s">
        <v>690</v>
      </c>
      <c r="G423" s="21"/>
      <c r="H423" s="21"/>
      <c r="I423" s="174"/>
      <c r="J423" s="21"/>
      <c r="K423" s="21"/>
    </row>
    <row r="424" spans="1:19" ht="31.5">
      <c r="A424" s="21"/>
      <c r="B424" s="22"/>
      <c r="C424" s="21"/>
      <c r="D424" s="175" t="s">
        <v>103</v>
      </c>
      <c r="E424" s="21"/>
      <c r="F424" s="176" t="s">
        <v>691</v>
      </c>
      <c r="G424" s="21"/>
      <c r="H424" s="21"/>
      <c r="I424" s="174"/>
      <c r="J424" s="21"/>
      <c r="K424" s="21"/>
    </row>
    <row r="425" spans="1:19" ht="30">
      <c r="A425" s="21"/>
      <c r="B425" s="22"/>
      <c r="C425" s="165" t="s">
        <v>503</v>
      </c>
      <c r="D425" s="165" t="s">
        <v>96</v>
      </c>
      <c r="E425" s="166" t="s">
        <v>693</v>
      </c>
      <c r="F425" s="167" t="s">
        <v>694</v>
      </c>
      <c r="G425" s="168" t="s">
        <v>237</v>
      </c>
      <c r="H425" s="169">
        <v>73.245999999999995</v>
      </c>
      <c r="I425" s="170">
        <v>9.02</v>
      </c>
      <c r="J425" s="171">
        <f>ROUND(I425*H425,2)</f>
        <v>660.68</v>
      </c>
      <c r="K425" s="167" t="s">
        <v>100</v>
      </c>
      <c r="L425" s="172">
        <f>H425-7.672</f>
        <v>65.573999999999998</v>
      </c>
      <c r="M425" s="13">
        <f>L425*I425</f>
        <v>591.4774799999999</v>
      </c>
      <c r="N425" s="172">
        <f>H425-L425</f>
        <v>7.671999999999997</v>
      </c>
      <c r="O425" s="13">
        <f>N425*I425</f>
        <v>69.201439999999977</v>
      </c>
      <c r="Q425" s="13">
        <f>P425*I425</f>
        <v>0</v>
      </c>
      <c r="R425" s="172">
        <f>H425-L425-N425-P425</f>
        <v>0</v>
      </c>
      <c r="S425" s="13">
        <f>R425*I425</f>
        <v>0</v>
      </c>
    </row>
    <row r="426" spans="1:19" ht="45">
      <c r="A426" s="21"/>
      <c r="B426" s="22"/>
      <c r="C426" s="21"/>
      <c r="D426" s="150" t="s">
        <v>101</v>
      </c>
      <c r="E426" s="21"/>
      <c r="F426" s="173" t="s">
        <v>695</v>
      </c>
      <c r="G426" s="21"/>
      <c r="H426" s="21"/>
      <c r="I426" s="174"/>
      <c r="J426" s="21"/>
      <c r="K426" s="21"/>
    </row>
    <row r="427" spans="1:19" ht="31.5">
      <c r="A427" s="21"/>
      <c r="B427" s="22"/>
      <c r="C427" s="21"/>
      <c r="D427" s="175" t="s">
        <v>103</v>
      </c>
      <c r="E427" s="21"/>
      <c r="F427" s="176" t="s">
        <v>696</v>
      </c>
      <c r="G427" s="21"/>
      <c r="H427" s="21"/>
      <c r="I427" s="174"/>
      <c r="J427" s="21"/>
      <c r="K427" s="21"/>
    </row>
    <row r="428" spans="1:19">
      <c r="A428" s="75"/>
      <c r="B428" s="76"/>
      <c r="C428" s="160"/>
      <c r="D428" s="161" t="s">
        <v>92</v>
      </c>
      <c r="E428" s="161" t="s">
        <v>259</v>
      </c>
      <c r="F428" s="161" t="s">
        <v>718</v>
      </c>
      <c r="G428" s="160"/>
      <c r="H428" s="160"/>
      <c r="I428" s="162"/>
      <c r="J428" s="163">
        <f>J429</f>
        <v>15917.4</v>
      </c>
      <c r="K428" s="160"/>
      <c r="M428" s="164">
        <f>M429</f>
        <v>0</v>
      </c>
      <c r="O428" s="164">
        <f>O429</f>
        <v>0</v>
      </c>
      <c r="Q428" s="164">
        <f>Q429</f>
        <v>0</v>
      </c>
      <c r="S428" s="164">
        <f>S429</f>
        <v>0</v>
      </c>
    </row>
    <row r="429" spans="1:19">
      <c r="A429" s="75"/>
      <c r="B429" s="76"/>
      <c r="C429" s="160"/>
      <c r="D429" s="161" t="s">
        <v>92</v>
      </c>
      <c r="E429" s="161" t="s">
        <v>719</v>
      </c>
      <c r="F429" s="161" t="s">
        <v>720</v>
      </c>
      <c r="G429" s="160"/>
      <c r="H429" s="160"/>
      <c r="I429" s="162"/>
      <c r="J429" s="163">
        <f>J430+J436</f>
        <v>15917.4</v>
      </c>
      <c r="K429" s="160"/>
      <c r="M429" s="164">
        <f>M430+M436</f>
        <v>0</v>
      </c>
      <c r="O429" s="164">
        <f>O430+O436</f>
        <v>0</v>
      </c>
      <c r="Q429" s="164">
        <f>Q430+Q436</f>
        <v>0</v>
      </c>
      <c r="S429" s="164">
        <f>S430+S436</f>
        <v>0</v>
      </c>
    </row>
    <row r="430" spans="1:19" s="94" customFormat="1" ht="30">
      <c r="A430" s="82"/>
      <c r="B430" s="83"/>
      <c r="C430" s="199" t="s">
        <v>509</v>
      </c>
      <c r="D430" s="199" t="s">
        <v>96</v>
      </c>
      <c r="E430" s="200" t="s">
        <v>722</v>
      </c>
      <c r="F430" s="201" t="s">
        <v>723</v>
      </c>
      <c r="G430" s="202" t="s">
        <v>190</v>
      </c>
      <c r="H430" s="203">
        <v>30</v>
      </c>
      <c r="I430" s="204">
        <v>67.5</v>
      </c>
      <c r="J430" s="205">
        <f>ROUND(I430*H430,2)</f>
        <v>2025</v>
      </c>
      <c r="K430" s="201" t="s">
        <v>100</v>
      </c>
      <c r="M430" s="206">
        <f>L430*I430</f>
        <v>0</v>
      </c>
      <c r="O430" s="206">
        <f>N430*I430</f>
        <v>0</v>
      </c>
      <c r="Q430" s="206">
        <f>P430*I430</f>
        <v>0</v>
      </c>
      <c r="R430" s="207"/>
      <c r="S430" s="206"/>
    </row>
    <row r="431" spans="1:19" ht="30">
      <c r="A431" s="21"/>
      <c r="B431" s="22"/>
      <c r="C431" s="21"/>
      <c r="D431" s="150" t="s">
        <v>101</v>
      </c>
      <c r="E431" s="21"/>
      <c r="F431" s="173" t="s">
        <v>723</v>
      </c>
      <c r="G431" s="21"/>
      <c r="H431" s="21"/>
      <c r="I431" s="174"/>
      <c r="J431" s="21"/>
      <c r="K431" s="21"/>
    </row>
    <row r="432" spans="1:19" ht="31.5">
      <c r="A432" s="21"/>
      <c r="B432" s="22"/>
      <c r="C432" s="21"/>
      <c r="D432" s="175" t="s">
        <v>103</v>
      </c>
      <c r="E432" s="21"/>
      <c r="F432" s="176" t="s">
        <v>724</v>
      </c>
      <c r="G432" s="21"/>
      <c r="H432" s="21"/>
      <c r="I432" s="174"/>
      <c r="J432" s="21"/>
      <c r="K432" s="21"/>
    </row>
    <row r="433" spans="1:19" ht="45">
      <c r="A433" s="21"/>
      <c r="B433" s="22"/>
      <c r="C433" s="21"/>
      <c r="D433" s="150" t="s">
        <v>105</v>
      </c>
      <c r="E433" s="21"/>
      <c r="F433" s="186" t="s">
        <v>725</v>
      </c>
      <c r="G433" s="21"/>
      <c r="H433" s="21"/>
      <c r="I433" s="174"/>
      <c r="J433" s="21"/>
      <c r="K433" s="21"/>
    </row>
    <row r="434" spans="1:19">
      <c r="A434" s="100"/>
      <c r="B434" s="101"/>
      <c r="C434" s="177"/>
      <c r="D434" s="150" t="s">
        <v>107</v>
      </c>
      <c r="E434" s="178"/>
      <c r="F434" s="179" t="s">
        <v>252</v>
      </c>
      <c r="G434" s="177"/>
      <c r="H434" s="178"/>
      <c r="I434" s="180"/>
      <c r="J434" s="177"/>
      <c r="K434" s="177"/>
    </row>
    <row r="435" spans="1:19" ht="30">
      <c r="A435" s="106"/>
      <c r="B435" s="107"/>
      <c r="C435" s="181"/>
      <c r="D435" s="150" t="s">
        <v>107</v>
      </c>
      <c r="E435" s="182"/>
      <c r="F435" s="183" t="s">
        <v>905</v>
      </c>
      <c r="G435" s="181"/>
      <c r="H435" s="184">
        <v>30</v>
      </c>
      <c r="I435" s="185"/>
      <c r="J435" s="181"/>
      <c r="K435" s="181"/>
    </row>
    <row r="436" spans="1:19" s="94" customFormat="1" ht="30">
      <c r="A436" s="82"/>
      <c r="B436" s="83"/>
      <c r="C436" s="208" t="s">
        <v>515</v>
      </c>
      <c r="D436" s="208" t="s">
        <v>259</v>
      </c>
      <c r="E436" s="209" t="s">
        <v>728</v>
      </c>
      <c r="F436" s="210" t="s">
        <v>729</v>
      </c>
      <c r="G436" s="211" t="s">
        <v>190</v>
      </c>
      <c r="H436" s="212">
        <v>30.6</v>
      </c>
      <c r="I436" s="213">
        <v>454</v>
      </c>
      <c r="J436" s="214">
        <f>ROUND(I436*H436,2)</f>
        <v>13892.4</v>
      </c>
      <c r="K436" s="210" t="s">
        <v>100</v>
      </c>
      <c r="M436" s="206">
        <f>L436*I436</f>
        <v>0</v>
      </c>
      <c r="O436" s="206">
        <f>N436*I436</f>
        <v>0</v>
      </c>
      <c r="Q436" s="206">
        <f>P436*I436</f>
        <v>0</v>
      </c>
      <c r="R436" s="207"/>
      <c r="S436" s="206"/>
    </row>
    <row r="437" spans="1:19" ht="30">
      <c r="A437" s="21"/>
      <c r="B437" s="22"/>
      <c r="C437" s="21"/>
      <c r="D437" s="150" t="s">
        <v>101</v>
      </c>
      <c r="E437" s="21"/>
      <c r="F437" s="173" t="s">
        <v>729</v>
      </c>
      <c r="G437" s="21"/>
      <c r="H437" s="21"/>
      <c r="I437" s="174"/>
      <c r="J437" s="21"/>
      <c r="K437" s="21"/>
    </row>
    <row r="438" spans="1:19" ht="45">
      <c r="A438" s="21"/>
      <c r="B438" s="22"/>
      <c r="C438" s="21"/>
      <c r="D438" s="150" t="s">
        <v>105</v>
      </c>
      <c r="E438" s="21"/>
      <c r="F438" s="186" t="s">
        <v>725</v>
      </c>
      <c r="G438" s="21"/>
      <c r="H438" s="21"/>
      <c r="I438" s="174"/>
      <c r="J438" s="21"/>
      <c r="K438" s="21"/>
    </row>
    <row r="439" spans="1:19">
      <c r="A439" s="100"/>
      <c r="B439" s="101"/>
      <c r="C439" s="177"/>
      <c r="D439" s="150" t="s">
        <v>107</v>
      </c>
      <c r="E439" s="178"/>
      <c r="F439" s="179" t="s">
        <v>252</v>
      </c>
      <c r="G439" s="177"/>
      <c r="H439" s="178"/>
      <c r="I439" s="180"/>
      <c r="J439" s="177"/>
      <c r="K439" s="177"/>
    </row>
    <row r="440" spans="1:19" ht="30">
      <c r="A440" s="106"/>
      <c r="B440" s="107"/>
      <c r="C440" s="181"/>
      <c r="D440" s="150" t="s">
        <v>107</v>
      </c>
      <c r="E440" s="182"/>
      <c r="F440" s="183" t="s">
        <v>905</v>
      </c>
      <c r="G440" s="181"/>
      <c r="H440" s="184">
        <v>30</v>
      </c>
      <c r="I440" s="185"/>
      <c r="J440" s="181"/>
      <c r="K440" s="181"/>
    </row>
    <row r="441" spans="1:19">
      <c r="A441" s="106"/>
      <c r="B441" s="107"/>
      <c r="C441" s="181"/>
      <c r="D441" s="150" t="s">
        <v>107</v>
      </c>
      <c r="E441" s="181"/>
      <c r="F441" s="183" t="s">
        <v>906</v>
      </c>
      <c r="G441" s="181"/>
      <c r="H441" s="184">
        <v>30.6</v>
      </c>
      <c r="I441" s="185"/>
      <c r="J441" s="181"/>
      <c r="K441" s="181"/>
    </row>
    <row r="442" spans="1:19">
      <c r="A442" s="21"/>
      <c r="B442" s="41"/>
      <c r="C442" s="42"/>
      <c r="D442" s="42"/>
      <c r="E442" s="42"/>
      <c r="F442" s="42"/>
      <c r="G442" s="42"/>
      <c r="H442" s="42"/>
      <c r="I442" s="42"/>
      <c r="J442" s="42"/>
      <c r="K442" s="42"/>
    </row>
    <row r="444" spans="1:19">
      <c r="B444" s="14"/>
      <c r="C444" s="15"/>
      <c r="D444" s="15"/>
      <c r="E444" s="15"/>
      <c r="F444" s="15"/>
      <c r="G444" s="15"/>
      <c r="H444" s="15"/>
      <c r="I444" s="15"/>
      <c r="J444" s="15"/>
      <c r="K444" s="15"/>
    </row>
    <row r="445" spans="1:19" ht="18">
      <c r="B445" s="17"/>
      <c r="D445" s="18" t="s">
        <v>31</v>
      </c>
    </row>
    <row r="446" spans="1:19">
      <c r="B446" s="17"/>
    </row>
    <row r="447" spans="1:19">
      <c r="B447" s="17"/>
      <c r="D447" s="4" t="s">
        <v>32</v>
      </c>
    </row>
    <row r="448" spans="1:19">
      <c r="B448" s="17"/>
      <c r="E448" s="532">
        <f>'[1]Rekapitulace stavby'!K447</f>
        <v>0</v>
      </c>
      <c r="F448" s="532"/>
      <c r="G448" s="532"/>
      <c r="H448" s="532"/>
    </row>
    <row r="449" spans="1:11">
      <c r="A449" s="21"/>
      <c r="B449" s="22"/>
      <c r="C449" s="21"/>
      <c r="D449" s="4" t="s">
        <v>33</v>
      </c>
      <c r="E449" s="21"/>
      <c r="F449" s="21"/>
      <c r="G449" s="21"/>
      <c r="H449" s="21"/>
      <c r="I449" s="21"/>
      <c r="J449" s="21"/>
      <c r="K449" s="21"/>
    </row>
    <row r="450" spans="1:11" ht="15.75" customHeight="1">
      <c r="A450" s="21"/>
      <c r="B450" s="22"/>
      <c r="C450" s="21"/>
      <c r="D450" s="21"/>
      <c r="E450" s="531" t="s">
        <v>907</v>
      </c>
      <c r="F450" s="531"/>
      <c r="G450" s="531"/>
      <c r="H450" s="531"/>
      <c r="I450" s="21"/>
      <c r="J450" s="21"/>
      <c r="K450" s="21"/>
    </row>
    <row r="451" spans="1:11">
      <c r="A451" s="21"/>
      <c r="B451" s="22"/>
      <c r="C451" s="21"/>
      <c r="D451" s="21"/>
      <c r="E451" s="21"/>
      <c r="F451" s="21"/>
      <c r="G451" s="21"/>
      <c r="H451" s="21"/>
      <c r="I451" s="21"/>
      <c r="J451" s="21"/>
      <c r="K451" s="21"/>
    </row>
    <row r="452" spans="1:11">
      <c r="A452" s="21"/>
      <c r="B452" s="22"/>
      <c r="C452" s="21"/>
      <c r="D452" s="4" t="s">
        <v>35</v>
      </c>
      <c r="E452" s="21"/>
      <c r="F452" s="24"/>
      <c r="G452" s="21"/>
      <c r="H452" s="21"/>
      <c r="I452" s="4" t="s">
        <v>36</v>
      </c>
      <c r="J452" s="24"/>
      <c r="K452" s="21"/>
    </row>
    <row r="453" spans="1:11">
      <c r="A453" s="21"/>
      <c r="B453" s="22"/>
      <c r="C453" s="21"/>
      <c r="D453" s="4" t="s">
        <v>37</v>
      </c>
      <c r="E453" s="21"/>
      <c r="F453" s="24" t="s">
        <v>38</v>
      </c>
      <c r="G453" s="21"/>
      <c r="H453" s="21"/>
      <c r="I453" s="4" t="s">
        <v>39</v>
      </c>
      <c r="J453" s="25">
        <f>'[1]Rekapitulace stavby'!AN449</f>
        <v>0</v>
      </c>
      <c r="K453" s="21"/>
    </row>
    <row r="454" spans="1:11">
      <c r="A454" s="21"/>
      <c r="B454" s="22"/>
      <c r="C454" s="21"/>
      <c r="D454" s="21"/>
      <c r="E454" s="21"/>
      <c r="F454" s="21"/>
      <c r="G454" s="21"/>
      <c r="H454" s="21"/>
      <c r="I454" s="21"/>
      <c r="J454" s="21"/>
      <c r="K454" s="21"/>
    </row>
    <row r="455" spans="1:11">
      <c r="A455" s="21"/>
      <c r="B455" s="22"/>
      <c r="C455" s="21"/>
      <c r="D455" s="4" t="s">
        <v>40</v>
      </c>
      <c r="E455" s="21"/>
      <c r="F455" s="21"/>
      <c r="G455" s="21"/>
      <c r="H455" s="21"/>
      <c r="I455" s="4" t="s">
        <v>41</v>
      </c>
      <c r="J455" s="24"/>
      <c r="K455" s="21"/>
    </row>
    <row r="456" spans="1:11">
      <c r="A456" s="21"/>
      <c r="B456" s="22"/>
      <c r="C456" s="21"/>
      <c r="D456" s="21"/>
      <c r="E456" s="24" t="s">
        <v>42</v>
      </c>
      <c r="F456" s="21"/>
      <c r="G456" s="21"/>
      <c r="H456" s="21"/>
      <c r="I456" s="4" t="s">
        <v>43</v>
      </c>
      <c r="J456" s="24"/>
      <c r="K456" s="21"/>
    </row>
    <row r="457" spans="1:11">
      <c r="A457" s="21"/>
      <c r="B457" s="22"/>
      <c r="C457" s="21"/>
      <c r="D457" s="21"/>
      <c r="E457" s="21"/>
      <c r="F457" s="21"/>
      <c r="G457" s="21"/>
      <c r="H457" s="21"/>
      <c r="I457" s="21"/>
      <c r="J457" s="21"/>
      <c r="K457" s="21"/>
    </row>
    <row r="458" spans="1:11">
      <c r="A458" s="21"/>
      <c r="B458" s="22"/>
      <c r="C458" s="21"/>
      <c r="D458" s="4" t="s">
        <v>44</v>
      </c>
      <c r="E458" s="21"/>
      <c r="F458" s="21"/>
      <c r="G458" s="21"/>
      <c r="H458" s="21"/>
      <c r="I458" s="4" t="s">
        <v>41</v>
      </c>
      <c r="J458" s="1">
        <f>'[1]Rekapitulace stavby'!AN454</f>
        <v>0</v>
      </c>
      <c r="K458" s="21"/>
    </row>
    <row r="459" spans="1:11">
      <c r="A459" s="21"/>
      <c r="B459" s="22"/>
      <c r="C459" s="21"/>
      <c r="D459" s="21"/>
      <c r="E459" s="536">
        <f>'[1]Rekapitulace stavby'!E455</f>
        <v>0</v>
      </c>
      <c r="F459" s="536"/>
      <c r="G459" s="536"/>
      <c r="H459" s="536"/>
      <c r="I459" s="4" t="s">
        <v>43</v>
      </c>
      <c r="J459" s="1">
        <f>'[1]Rekapitulace stavby'!AN455</f>
        <v>0</v>
      </c>
      <c r="K459" s="21"/>
    </row>
    <row r="460" spans="1:11">
      <c r="A460" s="21"/>
      <c r="B460" s="22"/>
      <c r="C460" s="21"/>
      <c r="D460" s="21"/>
      <c r="E460" s="21"/>
      <c r="F460" s="21"/>
      <c r="G460" s="21"/>
      <c r="H460" s="21"/>
      <c r="I460" s="21"/>
      <c r="J460" s="21"/>
      <c r="K460" s="21"/>
    </row>
    <row r="461" spans="1:11">
      <c r="A461" s="21"/>
      <c r="B461" s="22"/>
      <c r="C461" s="21"/>
      <c r="D461" s="4" t="s">
        <v>47</v>
      </c>
      <c r="E461" s="21"/>
      <c r="F461" s="21"/>
      <c r="G461" s="21"/>
      <c r="H461" s="21"/>
      <c r="I461" s="4" t="s">
        <v>41</v>
      </c>
      <c r="J461" s="24"/>
      <c r="K461" s="21"/>
    </row>
    <row r="462" spans="1:11">
      <c r="A462" s="21"/>
      <c r="B462" s="22"/>
      <c r="C462" s="21"/>
      <c r="D462" s="21"/>
      <c r="E462" s="24" t="s">
        <v>48</v>
      </c>
      <c r="F462" s="21"/>
      <c r="G462" s="21"/>
      <c r="H462" s="21"/>
      <c r="I462" s="4" t="s">
        <v>43</v>
      </c>
      <c r="J462" s="24"/>
      <c r="K462" s="21"/>
    </row>
    <row r="463" spans="1:11">
      <c r="A463" s="21"/>
      <c r="B463" s="22"/>
      <c r="C463" s="21"/>
      <c r="D463" s="21"/>
      <c r="E463" s="21"/>
      <c r="F463" s="21"/>
      <c r="G463" s="21"/>
      <c r="H463" s="21"/>
      <c r="I463" s="21"/>
      <c r="J463" s="21"/>
      <c r="K463" s="21"/>
    </row>
    <row r="464" spans="1:11">
      <c r="A464" s="21"/>
      <c r="B464" s="22"/>
      <c r="C464" s="21"/>
      <c r="D464" s="4" t="s">
        <v>49</v>
      </c>
      <c r="E464" s="21"/>
      <c r="F464" s="21"/>
      <c r="G464" s="21"/>
      <c r="H464" s="21"/>
      <c r="I464" s="4" t="s">
        <v>41</v>
      </c>
      <c r="J464" s="24" t="str">
        <f>IF('[1]Rekapitulace stavby'!AN460="","",'[1]Rekapitulace stavby'!AN460)</f>
        <v/>
      </c>
      <c r="K464" s="21"/>
    </row>
    <row r="465" spans="1:11">
      <c r="A465" s="21"/>
      <c r="B465" s="22"/>
      <c r="C465" s="21"/>
      <c r="D465" s="21"/>
      <c r="E465" s="24" t="str">
        <f>IF('[1]Rekapitulace stavby'!E461="","",'[1]Rekapitulace stavby'!E461)</f>
        <v/>
      </c>
      <c r="F465" s="21"/>
      <c r="G465" s="21"/>
      <c r="H465" s="21"/>
      <c r="I465" s="4" t="s">
        <v>43</v>
      </c>
      <c r="J465" s="24" t="str">
        <f>IF('[1]Rekapitulace stavby'!AN461="","",'[1]Rekapitulace stavby'!AN461)</f>
        <v/>
      </c>
      <c r="K465" s="21"/>
    </row>
    <row r="466" spans="1:11">
      <c r="A466" s="21"/>
      <c r="B466" s="22"/>
      <c r="C466" s="21"/>
      <c r="D466" s="21"/>
      <c r="E466" s="21"/>
      <c r="F466" s="21"/>
      <c r="G466" s="21"/>
      <c r="H466" s="21"/>
      <c r="I466" s="21"/>
      <c r="J466" s="21"/>
      <c r="K466" s="21"/>
    </row>
    <row r="467" spans="1:11">
      <c r="A467" s="21"/>
      <c r="B467" s="22"/>
      <c r="C467" s="21"/>
      <c r="D467" s="4" t="s">
        <v>50</v>
      </c>
      <c r="E467" s="21"/>
      <c r="F467" s="21"/>
      <c r="G467" s="21"/>
      <c r="H467" s="21"/>
      <c r="I467" s="21"/>
      <c r="J467" s="21"/>
      <c r="K467" s="21"/>
    </row>
    <row r="468" spans="1:11" ht="57.6" customHeight="1">
      <c r="A468" s="21"/>
      <c r="B468" s="22"/>
      <c r="C468" s="21"/>
      <c r="D468" s="21"/>
      <c r="E468" s="534" t="s">
        <v>51</v>
      </c>
      <c r="F468" s="534"/>
      <c r="G468" s="534"/>
      <c r="H468" s="534"/>
      <c r="I468" s="21"/>
      <c r="J468" s="21"/>
      <c r="K468" s="21"/>
    </row>
    <row r="469" spans="1:11">
      <c r="A469" s="21"/>
      <c r="B469" s="22"/>
      <c r="C469" s="21"/>
      <c r="D469" s="21"/>
      <c r="E469" s="21"/>
      <c r="F469" s="21"/>
      <c r="G469" s="21"/>
      <c r="H469" s="21"/>
      <c r="I469" s="21"/>
      <c r="J469" s="21"/>
      <c r="K469" s="21"/>
    </row>
    <row r="470" spans="1:11">
      <c r="A470" s="21"/>
      <c r="B470" s="22"/>
      <c r="C470" s="21"/>
      <c r="D470" s="26"/>
      <c r="E470" s="26"/>
      <c r="F470" s="26"/>
      <c r="G470" s="26"/>
      <c r="H470" s="26"/>
      <c r="I470" s="26"/>
      <c r="J470" s="26"/>
      <c r="K470" s="26"/>
    </row>
    <row r="471" spans="1:11">
      <c r="A471" s="21"/>
      <c r="B471" s="22"/>
      <c r="C471" s="21"/>
      <c r="D471" s="28" t="s">
        <v>52</v>
      </c>
      <c r="E471" s="21"/>
      <c r="F471" s="21"/>
      <c r="G471" s="21"/>
      <c r="H471" s="21"/>
      <c r="I471" s="21"/>
      <c r="J471" s="29">
        <f>ROUND(J526, 2)</f>
        <v>102900</v>
      </c>
      <c r="K471" s="21"/>
    </row>
    <row r="472" spans="1:11">
      <c r="A472" s="21"/>
      <c r="B472" s="22"/>
      <c r="C472" s="21"/>
      <c r="D472" s="26"/>
      <c r="E472" s="26"/>
      <c r="F472" s="26"/>
      <c r="G472" s="26"/>
      <c r="H472" s="26"/>
      <c r="I472" s="26"/>
      <c r="J472" s="26"/>
      <c r="K472" s="26"/>
    </row>
    <row r="473" spans="1:11">
      <c r="A473" s="21"/>
      <c r="B473" s="22"/>
      <c r="C473" s="21"/>
      <c r="D473" s="21"/>
      <c r="E473" s="21"/>
      <c r="F473" s="144" t="s">
        <v>53</v>
      </c>
      <c r="G473" s="21"/>
      <c r="H473" s="21"/>
      <c r="I473" s="144" t="s">
        <v>54</v>
      </c>
      <c r="J473" s="144" t="s">
        <v>55</v>
      </c>
      <c r="K473" s="21"/>
    </row>
    <row r="474" spans="1:11">
      <c r="A474" s="21"/>
      <c r="B474" s="22"/>
      <c r="C474" s="21"/>
      <c r="D474" s="145" t="s">
        <v>56</v>
      </c>
      <c r="E474" s="4" t="s">
        <v>57</v>
      </c>
      <c r="F474" s="32">
        <f>ROUND((SUM(AR526:AR563)),  2)</f>
        <v>0</v>
      </c>
      <c r="G474" s="21"/>
      <c r="H474" s="21"/>
      <c r="I474" s="33">
        <v>0.21</v>
      </c>
      <c r="J474" s="32">
        <f>ROUND(((SUM(AR526:AR563))*I474),  2)</f>
        <v>0</v>
      </c>
      <c r="K474" s="21"/>
    </row>
    <row r="475" spans="1:11">
      <c r="A475" s="21"/>
      <c r="B475" s="22"/>
      <c r="C475" s="21"/>
      <c r="D475" s="21"/>
      <c r="E475" s="4" t="s">
        <v>58</v>
      </c>
      <c r="F475" s="32">
        <f>ROUND((SUM(AS526:AS563)),  2)</f>
        <v>0</v>
      </c>
      <c r="G475" s="21"/>
      <c r="H475" s="21"/>
      <c r="I475" s="33">
        <v>0.15</v>
      </c>
      <c r="J475" s="32">
        <f>ROUND(((SUM(AS526:AS563))*I475),  2)</f>
        <v>0</v>
      </c>
      <c r="K475" s="21"/>
    </row>
    <row r="476" spans="1:11">
      <c r="A476" s="21"/>
      <c r="B476" s="22"/>
      <c r="C476" s="21"/>
      <c r="D476" s="21"/>
      <c r="E476" s="4" t="s">
        <v>59</v>
      </c>
      <c r="F476" s="32">
        <f>ROUND((SUM(AT526:AT563)),  2)</f>
        <v>0</v>
      </c>
      <c r="G476" s="21"/>
      <c r="H476" s="21"/>
      <c r="I476" s="33">
        <v>0.21</v>
      </c>
      <c r="J476" s="32">
        <f>0</f>
        <v>0</v>
      </c>
      <c r="K476" s="21"/>
    </row>
    <row r="477" spans="1:11">
      <c r="A477" s="21"/>
      <c r="B477" s="22"/>
      <c r="C477" s="21"/>
      <c r="D477" s="21"/>
      <c r="E477" s="4" t="s">
        <v>60</v>
      </c>
      <c r="F477" s="32">
        <f>ROUND((SUM(AU526:AU563)),  2)</f>
        <v>0</v>
      </c>
      <c r="G477" s="21"/>
      <c r="H477" s="21"/>
      <c r="I477" s="33">
        <v>0.15</v>
      </c>
      <c r="J477" s="32">
        <f>0</f>
        <v>0</v>
      </c>
      <c r="K477" s="21"/>
    </row>
    <row r="478" spans="1:11">
      <c r="A478" s="21"/>
      <c r="B478" s="22"/>
      <c r="C478" s="21"/>
      <c r="D478" s="21"/>
      <c r="E478" s="4" t="s">
        <v>61</v>
      </c>
      <c r="F478" s="32">
        <f>ROUND((SUM(AV526:AV563)),  2)</f>
        <v>0</v>
      </c>
      <c r="G478" s="21"/>
      <c r="H478" s="21"/>
      <c r="I478" s="33">
        <v>0</v>
      </c>
      <c r="J478" s="32">
        <f>0</f>
        <v>0</v>
      </c>
      <c r="K478" s="21"/>
    </row>
    <row r="479" spans="1:11">
      <c r="A479" s="21"/>
      <c r="B479" s="22"/>
      <c r="C479" s="21"/>
      <c r="D479" s="21"/>
      <c r="E479" s="21"/>
      <c r="F479" s="21"/>
      <c r="G479" s="21"/>
      <c r="H479" s="21"/>
      <c r="I479" s="21"/>
      <c r="J479" s="21"/>
      <c r="K479" s="21"/>
    </row>
    <row r="480" spans="1:11">
      <c r="A480" s="21"/>
      <c r="B480" s="22"/>
      <c r="C480" s="34"/>
      <c r="D480" s="35" t="s">
        <v>62</v>
      </c>
      <c r="E480" s="36"/>
      <c r="F480" s="36"/>
      <c r="G480" s="146" t="s">
        <v>63</v>
      </c>
      <c r="H480" s="147" t="s">
        <v>64</v>
      </c>
      <c r="I480" s="36"/>
      <c r="J480" s="39">
        <f>SUM(J471:J478)</f>
        <v>102900</v>
      </c>
      <c r="K480" s="148"/>
    </row>
    <row r="481" spans="1:11">
      <c r="A481" s="21"/>
      <c r="B481" s="41"/>
      <c r="C481" s="42"/>
      <c r="D481" s="42"/>
      <c r="E481" s="42"/>
      <c r="F481" s="42"/>
      <c r="G481" s="42"/>
      <c r="H481" s="42"/>
      <c r="I481" s="42"/>
      <c r="J481" s="42"/>
      <c r="K481" s="42"/>
    </row>
    <row r="485" spans="1:11">
      <c r="A485" s="21"/>
      <c r="B485" s="44"/>
      <c r="C485" s="45"/>
      <c r="D485" s="45"/>
      <c r="E485" s="45"/>
      <c r="F485" s="45"/>
      <c r="G485" s="45"/>
      <c r="H485" s="45"/>
      <c r="I485" s="45"/>
      <c r="J485" s="45"/>
      <c r="K485" s="45"/>
    </row>
    <row r="486" spans="1:11" ht="18">
      <c r="A486" s="21"/>
      <c r="B486" s="22"/>
      <c r="C486" s="18" t="s">
        <v>65</v>
      </c>
      <c r="D486" s="21"/>
      <c r="E486" s="21"/>
      <c r="F486" s="21"/>
      <c r="G486" s="21"/>
      <c r="H486" s="21"/>
      <c r="I486" s="21"/>
      <c r="J486" s="21"/>
      <c r="K486" s="21"/>
    </row>
    <row r="487" spans="1:11">
      <c r="A487" s="21"/>
      <c r="B487" s="22"/>
      <c r="C487" s="21"/>
      <c r="D487" s="21"/>
      <c r="E487" s="21"/>
      <c r="F487" s="21"/>
      <c r="G487" s="21"/>
      <c r="H487" s="21"/>
      <c r="I487" s="21"/>
      <c r="J487" s="21"/>
      <c r="K487" s="21"/>
    </row>
    <row r="488" spans="1:11">
      <c r="A488" s="21"/>
      <c r="B488" s="22"/>
      <c r="C488" s="4" t="s">
        <v>32</v>
      </c>
      <c r="D488" s="21"/>
      <c r="E488" s="21"/>
      <c r="F488" s="21"/>
      <c r="G488" s="21"/>
      <c r="H488" s="21"/>
      <c r="I488" s="21"/>
      <c r="J488" s="21"/>
      <c r="K488" s="21"/>
    </row>
    <row r="489" spans="1:11">
      <c r="A489" s="21"/>
      <c r="B489" s="22"/>
      <c r="C489" s="21"/>
      <c r="D489" s="21"/>
      <c r="E489" s="532">
        <f>E448</f>
        <v>0</v>
      </c>
      <c r="F489" s="532"/>
      <c r="G489" s="532"/>
      <c r="H489" s="532"/>
      <c r="I489" s="21"/>
      <c r="J489" s="21"/>
      <c r="K489" s="21"/>
    </row>
    <row r="490" spans="1:11">
      <c r="A490" s="21"/>
      <c r="B490" s="22"/>
      <c r="C490" s="4" t="s">
        <v>33</v>
      </c>
      <c r="D490" s="21"/>
      <c r="E490" s="21"/>
      <c r="F490" s="21"/>
      <c r="G490" s="21"/>
      <c r="H490" s="21"/>
      <c r="I490" s="21"/>
      <c r="J490" s="21"/>
      <c r="K490" s="21"/>
    </row>
    <row r="491" spans="1:11">
      <c r="A491" s="21"/>
      <c r="B491" s="22"/>
      <c r="C491" s="21"/>
      <c r="D491" s="21"/>
      <c r="E491" s="531" t="str">
        <f>E450</f>
        <v>VON - Vedlejší a ostatní náklady</v>
      </c>
      <c r="F491" s="531"/>
      <c r="G491" s="531"/>
      <c r="H491" s="531"/>
      <c r="I491" s="21"/>
      <c r="J491" s="21"/>
      <c r="K491" s="21"/>
    </row>
    <row r="492" spans="1:11">
      <c r="A492" s="21"/>
      <c r="B492" s="22"/>
      <c r="C492" s="21"/>
      <c r="D492" s="21"/>
      <c r="E492" s="21"/>
      <c r="F492" s="21"/>
      <c r="G492" s="21"/>
      <c r="H492" s="21"/>
      <c r="I492" s="21"/>
      <c r="J492" s="21"/>
      <c r="K492" s="21"/>
    </row>
    <row r="493" spans="1:11">
      <c r="A493" s="21"/>
      <c r="B493" s="22"/>
      <c r="C493" s="4" t="s">
        <v>37</v>
      </c>
      <c r="D493" s="21"/>
      <c r="E493" s="21"/>
      <c r="F493" s="24" t="str">
        <f>F453</f>
        <v>k.ú. Liteň (685267), ulice Nádražní</v>
      </c>
      <c r="G493" s="21"/>
      <c r="H493" s="21"/>
      <c r="I493" s="4" t="s">
        <v>39</v>
      </c>
      <c r="J493" s="25">
        <f>IF(J453="","",J453)</f>
        <v>0</v>
      </c>
      <c r="K493" s="21"/>
    </row>
    <row r="494" spans="1:11">
      <c r="A494" s="21"/>
      <c r="B494" s="22"/>
      <c r="C494" s="21"/>
      <c r="D494" s="21"/>
      <c r="E494" s="21"/>
      <c r="F494" s="21"/>
      <c r="G494" s="21"/>
      <c r="H494" s="21"/>
      <c r="I494" s="21"/>
      <c r="J494" s="21"/>
      <c r="K494" s="21"/>
    </row>
    <row r="495" spans="1:11">
      <c r="A495" s="21"/>
      <c r="B495" s="22"/>
      <c r="C495" s="4" t="s">
        <v>40</v>
      </c>
      <c r="D495" s="21"/>
      <c r="E495" s="21"/>
      <c r="F495" s="24" t="str">
        <f>E456</f>
        <v>Městys Liteň</v>
      </c>
      <c r="G495" s="21"/>
      <c r="H495" s="21"/>
      <c r="I495" s="4" t="s">
        <v>47</v>
      </c>
      <c r="J495" s="24" t="str">
        <f>E462</f>
        <v>Ing. Zdenek Tesař</v>
      </c>
      <c r="K495" s="21"/>
    </row>
    <row r="496" spans="1:11">
      <c r="A496" s="21"/>
      <c r="B496" s="22"/>
      <c r="C496" s="4" t="s">
        <v>44</v>
      </c>
      <c r="D496" s="21"/>
      <c r="E496" s="21"/>
      <c r="F496" s="24">
        <f>IF(E459="","",E459)</f>
        <v>0</v>
      </c>
      <c r="G496" s="21"/>
      <c r="H496" s="21"/>
      <c r="I496" s="4" t="s">
        <v>49</v>
      </c>
      <c r="J496" s="24" t="str">
        <f>E465</f>
        <v/>
      </c>
      <c r="K496" s="21"/>
    </row>
    <row r="497" spans="1:11">
      <c r="A497" s="21"/>
      <c r="B497" s="22"/>
      <c r="C497" s="21"/>
      <c r="D497" s="21"/>
      <c r="E497" s="21"/>
      <c r="F497" s="21"/>
      <c r="G497" s="21"/>
      <c r="H497" s="21"/>
      <c r="I497" s="21"/>
      <c r="J497" s="21"/>
      <c r="K497" s="21"/>
    </row>
    <row r="498" spans="1:11">
      <c r="A498" s="21"/>
      <c r="B498" s="22"/>
      <c r="C498" s="46" t="s">
        <v>66</v>
      </c>
      <c r="D498" s="34"/>
      <c r="E498" s="34"/>
      <c r="F498" s="34"/>
      <c r="G498" s="34"/>
      <c r="H498" s="34"/>
      <c r="I498" s="34"/>
      <c r="J498" s="149" t="s">
        <v>67</v>
      </c>
      <c r="K498" s="34"/>
    </row>
    <row r="499" spans="1:11">
      <c r="A499" s="21"/>
      <c r="B499" s="22"/>
      <c r="C499" s="21"/>
      <c r="D499" s="21"/>
      <c r="E499" s="21"/>
      <c r="F499" s="21"/>
      <c r="G499" s="21"/>
      <c r="H499" s="21"/>
      <c r="I499" s="21"/>
      <c r="J499" s="21"/>
      <c r="K499" s="21"/>
    </row>
    <row r="500" spans="1:11">
      <c r="A500" s="21"/>
      <c r="B500" s="22"/>
      <c r="C500" s="48" t="s">
        <v>68</v>
      </c>
      <c r="D500" s="21"/>
      <c r="E500" s="21"/>
      <c r="F500" s="21"/>
      <c r="G500" s="21"/>
      <c r="H500" s="21"/>
      <c r="I500" s="21"/>
      <c r="J500" s="29">
        <f>J526</f>
        <v>102900</v>
      </c>
      <c r="K500" s="21"/>
    </row>
    <row r="501" spans="1:11">
      <c r="A501" s="49"/>
      <c r="B501" s="50"/>
      <c r="C501" s="49"/>
      <c r="D501" s="51" t="s">
        <v>908</v>
      </c>
      <c r="E501" s="52"/>
      <c r="F501" s="52"/>
      <c r="G501" s="52"/>
      <c r="H501" s="52"/>
      <c r="I501" s="52"/>
      <c r="J501" s="53">
        <f>J527</f>
        <v>102900</v>
      </c>
      <c r="K501" s="49"/>
    </row>
    <row r="502" spans="1:11">
      <c r="A502" s="54"/>
      <c r="B502" s="55"/>
      <c r="C502" s="54"/>
      <c r="D502" s="56" t="s">
        <v>909</v>
      </c>
      <c r="E502" s="57"/>
      <c r="F502" s="57"/>
      <c r="G502" s="57"/>
      <c r="H502" s="57"/>
      <c r="I502" s="57"/>
      <c r="J502" s="58">
        <f>J528</f>
        <v>66700</v>
      </c>
      <c r="K502" s="54"/>
    </row>
    <row r="503" spans="1:11">
      <c r="A503" s="54"/>
      <c r="B503" s="55"/>
      <c r="C503" s="54"/>
      <c r="D503" s="56" t="s">
        <v>910</v>
      </c>
      <c r="E503" s="57"/>
      <c r="F503" s="57"/>
      <c r="G503" s="57"/>
      <c r="H503" s="57"/>
      <c r="I503" s="57"/>
      <c r="J503" s="58">
        <f>J540</f>
        <v>25500</v>
      </c>
      <c r="K503" s="54"/>
    </row>
    <row r="504" spans="1:11">
      <c r="A504" s="54"/>
      <c r="B504" s="55"/>
      <c r="C504" s="54"/>
      <c r="D504" s="56" t="s">
        <v>911</v>
      </c>
      <c r="E504" s="57"/>
      <c r="F504" s="57"/>
      <c r="G504" s="57"/>
      <c r="H504" s="57"/>
      <c r="I504" s="57"/>
      <c r="J504" s="58">
        <f>J544</f>
        <v>7500</v>
      </c>
      <c r="K504" s="54"/>
    </row>
    <row r="505" spans="1:11">
      <c r="A505" s="54"/>
      <c r="B505" s="55"/>
      <c r="C505" s="54"/>
      <c r="D505" s="56" t="s">
        <v>912</v>
      </c>
      <c r="E505" s="57"/>
      <c r="F505" s="57"/>
      <c r="G505" s="57"/>
      <c r="H505" s="57"/>
      <c r="I505" s="57"/>
      <c r="J505" s="58">
        <f>J554</f>
        <v>1200</v>
      </c>
      <c r="K505" s="54"/>
    </row>
    <row r="506" spans="1:11">
      <c r="A506" s="54"/>
      <c r="B506" s="55"/>
      <c r="C506" s="54"/>
      <c r="D506" s="56" t="s">
        <v>913</v>
      </c>
      <c r="E506" s="57"/>
      <c r="F506" s="57"/>
      <c r="G506" s="57"/>
      <c r="H506" s="57"/>
      <c r="I506" s="57"/>
      <c r="J506" s="58">
        <f>J559</f>
        <v>2000</v>
      </c>
      <c r="K506" s="54"/>
    </row>
    <row r="507" spans="1:11">
      <c r="A507" s="21"/>
      <c r="B507" s="22"/>
      <c r="C507" s="21"/>
      <c r="D507" s="21"/>
      <c r="E507" s="21"/>
      <c r="F507" s="21"/>
      <c r="G507" s="21"/>
      <c r="H507" s="21"/>
      <c r="I507" s="21"/>
      <c r="J507" s="21"/>
      <c r="K507" s="21"/>
    </row>
    <row r="508" spans="1:11">
      <c r="A508" s="21"/>
      <c r="B508" s="41"/>
      <c r="C508" s="42"/>
      <c r="D508" s="42"/>
      <c r="E508" s="42"/>
      <c r="F508" s="42"/>
      <c r="G508" s="42"/>
      <c r="H508" s="42"/>
      <c r="I508" s="42"/>
      <c r="J508" s="42"/>
      <c r="K508" s="42"/>
    </row>
    <row r="512" spans="1:11">
      <c r="A512" s="21"/>
      <c r="B512" s="44"/>
      <c r="C512" s="45"/>
      <c r="D512" s="45"/>
      <c r="E512" s="45"/>
      <c r="F512" s="45"/>
      <c r="G512" s="45"/>
      <c r="H512" s="45"/>
      <c r="I512" s="45"/>
      <c r="J512" s="45"/>
      <c r="K512" s="45"/>
    </row>
    <row r="513" spans="1:17" ht="18">
      <c r="A513" s="21"/>
      <c r="B513" s="22"/>
      <c r="C513" s="18" t="s">
        <v>80</v>
      </c>
      <c r="D513" s="21"/>
      <c r="E513" s="21"/>
      <c r="F513" s="21"/>
      <c r="G513" s="21"/>
      <c r="H513" s="21"/>
      <c r="I513" s="21"/>
      <c r="J513" s="21"/>
      <c r="K513" s="21"/>
    </row>
    <row r="514" spans="1:17">
      <c r="A514" s="21"/>
      <c r="B514" s="22"/>
      <c r="C514" s="21"/>
      <c r="D514" s="21"/>
      <c r="E514" s="21"/>
      <c r="F514" s="21"/>
      <c r="G514" s="21"/>
      <c r="H514" s="21"/>
      <c r="I514" s="21"/>
      <c r="J514" s="21"/>
      <c r="K514" s="21"/>
    </row>
    <row r="515" spans="1:17">
      <c r="A515" s="21"/>
      <c r="B515" s="22"/>
      <c r="C515" s="4" t="s">
        <v>32</v>
      </c>
      <c r="D515" s="21"/>
      <c r="E515" s="21"/>
      <c r="F515" s="21"/>
      <c r="G515" s="21"/>
      <c r="H515" s="21"/>
      <c r="I515" s="21"/>
      <c r="J515" s="21"/>
      <c r="K515" s="21"/>
    </row>
    <row r="516" spans="1:17">
      <c r="A516" s="21"/>
      <c r="B516" s="22"/>
      <c r="C516" s="21"/>
      <c r="D516" s="21"/>
      <c r="E516" s="532">
        <f>E448</f>
        <v>0</v>
      </c>
      <c r="F516" s="532"/>
      <c r="G516" s="532"/>
      <c r="H516" s="532"/>
      <c r="I516" s="21"/>
      <c r="J516" s="21"/>
      <c r="K516" s="21"/>
    </row>
    <row r="517" spans="1:17">
      <c r="A517" s="21"/>
      <c r="B517" s="22"/>
      <c r="C517" s="4" t="s">
        <v>33</v>
      </c>
      <c r="D517" s="21"/>
      <c r="E517" s="21"/>
      <c r="F517" s="21"/>
      <c r="G517" s="21"/>
      <c r="H517" s="21"/>
      <c r="I517" s="21"/>
      <c r="J517" s="21"/>
      <c r="K517" s="21"/>
    </row>
    <row r="518" spans="1:17">
      <c r="A518" s="21"/>
      <c r="B518" s="22"/>
      <c r="C518" s="21"/>
      <c r="D518" s="21"/>
      <c r="E518" s="531" t="str">
        <f>E450</f>
        <v>VON - Vedlejší a ostatní náklady</v>
      </c>
      <c r="F518" s="531"/>
      <c r="G518" s="531"/>
      <c r="H518" s="531"/>
      <c r="I518" s="21"/>
      <c r="J518" s="21"/>
      <c r="K518" s="21"/>
    </row>
    <row r="519" spans="1:17">
      <c r="A519" s="21"/>
      <c r="B519" s="22"/>
      <c r="C519" s="21"/>
      <c r="D519" s="21"/>
      <c r="E519" s="21"/>
      <c r="F519" s="21"/>
      <c r="G519" s="21"/>
      <c r="H519" s="21"/>
      <c r="I519" s="21"/>
      <c r="J519" s="21"/>
      <c r="K519" s="21"/>
    </row>
    <row r="520" spans="1:17">
      <c r="A520" s="21"/>
      <c r="B520" s="22"/>
      <c r="C520" s="4" t="s">
        <v>37</v>
      </c>
      <c r="D520" s="21"/>
      <c r="E520" s="21"/>
      <c r="F520" s="24" t="str">
        <f>F453</f>
        <v>k.ú. Liteň (685267), ulice Nádražní</v>
      </c>
      <c r="G520" s="21"/>
      <c r="H520" s="21"/>
      <c r="I520" s="4" t="s">
        <v>39</v>
      </c>
      <c r="J520" s="25">
        <f>IF(J453="","",J453)</f>
        <v>0</v>
      </c>
      <c r="K520" s="21"/>
    </row>
    <row r="521" spans="1:17">
      <c r="A521" s="21"/>
      <c r="B521" s="22"/>
      <c r="C521" s="21"/>
      <c r="D521" s="21"/>
      <c r="E521" s="21"/>
      <c r="F521" s="21"/>
      <c r="G521" s="21"/>
      <c r="H521" s="21"/>
      <c r="I521" s="21"/>
      <c r="J521" s="21"/>
      <c r="K521" s="21"/>
    </row>
    <row r="522" spans="1:17">
      <c r="A522" s="21"/>
      <c r="B522" s="22"/>
      <c r="C522" s="150" t="s">
        <v>40</v>
      </c>
      <c r="D522" s="21"/>
      <c r="E522" s="21"/>
      <c r="F522" s="151" t="str">
        <f>E456</f>
        <v>Městys Liteň</v>
      </c>
      <c r="G522" s="21"/>
      <c r="H522" s="21"/>
      <c r="I522" s="150" t="s">
        <v>47</v>
      </c>
      <c r="J522" s="173" t="str">
        <f>E462</f>
        <v>Ing. Zdenek Tesař</v>
      </c>
      <c r="K522" s="21"/>
    </row>
    <row r="523" spans="1:17">
      <c r="A523" s="21"/>
      <c r="B523" s="22"/>
      <c r="C523" s="150" t="s">
        <v>44</v>
      </c>
      <c r="D523" s="21"/>
      <c r="E523" s="21"/>
      <c r="F523" s="151">
        <f>IF(E459="","",E459)</f>
        <v>0</v>
      </c>
      <c r="G523" s="21"/>
      <c r="H523" s="21"/>
      <c r="I523" s="150" t="s">
        <v>49</v>
      </c>
      <c r="J523" s="173" t="str">
        <f>E465</f>
        <v/>
      </c>
      <c r="K523" s="21"/>
    </row>
    <row r="524" spans="1:17">
      <c r="A524" s="21"/>
      <c r="B524" s="22"/>
      <c r="C524" s="21"/>
      <c r="D524" s="21"/>
      <c r="E524" s="21"/>
      <c r="F524" s="21"/>
      <c r="G524" s="21"/>
      <c r="H524" s="21"/>
      <c r="I524" s="21"/>
      <c r="J524" s="21"/>
      <c r="K524" s="21"/>
      <c r="L524" s="535">
        <v>45717</v>
      </c>
      <c r="M524" s="535"/>
      <c r="N524" s="535">
        <v>45748</v>
      </c>
      <c r="O524" s="535"/>
      <c r="P524" s="535">
        <v>45778</v>
      </c>
      <c r="Q524" s="535"/>
    </row>
    <row r="525" spans="1:17" ht="30">
      <c r="A525" s="65"/>
      <c r="B525" s="66"/>
      <c r="C525" s="152" t="s">
        <v>81</v>
      </c>
      <c r="D525" s="153" t="s">
        <v>82</v>
      </c>
      <c r="E525" s="153" t="s">
        <v>83</v>
      </c>
      <c r="F525" s="153" t="s">
        <v>84</v>
      </c>
      <c r="G525" s="153" t="s">
        <v>85</v>
      </c>
      <c r="H525" s="153" t="s">
        <v>86</v>
      </c>
      <c r="I525" s="153" t="s">
        <v>87</v>
      </c>
      <c r="J525" s="153" t="s">
        <v>67</v>
      </c>
      <c r="K525" s="154" t="s">
        <v>88</v>
      </c>
      <c r="L525" s="155" t="s">
        <v>89</v>
      </c>
      <c r="M525" s="156" t="s">
        <v>90</v>
      </c>
      <c r="N525" s="155" t="s">
        <v>89</v>
      </c>
      <c r="O525" s="156" t="s">
        <v>90</v>
      </c>
      <c r="P525" s="155" t="s">
        <v>89</v>
      </c>
      <c r="Q525" s="156" t="s">
        <v>90</v>
      </c>
    </row>
    <row r="526" spans="1:17">
      <c r="A526" s="21"/>
      <c r="B526" s="22"/>
      <c r="C526" s="157" t="s">
        <v>91</v>
      </c>
      <c r="D526" s="21"/>
      <c r="E526" s="21"/>
      <c r="F526" s="21"/>
      <c r="G526" s="21"/>
      <c r="H526" s="21"/>
      <c r="I526" s="21"/>
      <c r="J526" s="158">
        <f>J527</f>
        <v>102900</v>
      </c>
      <c r="K526" s="21"/>
      <c r="M526" s="159">
        <f>M527</f>
        <v>77400</v>
      </c>
      <c r="O526" s="159">
        <f>O527</f>
        <v>2500</v>
      </c>
      <c r="Q526" s="159">
        <f>Q527</f>
        <v>31500</v>
      </c>
    </row>
    <row r="527" spans="1:17">
      <c r="A527" s="75"/>
      <c r="B527" s="76"/>
      <c r="C527" s="160"/>
      <c r="D527" s="161" t="s">
        <v>92</v>
      </c>
      <c r="E527" s="161" t="s">
        <v>914</v>
      </c>
      <c r="F527" s="161" t="s">
        <v>915</v>
      </c>
      <c r="G527" s="160"/>
      <c r="H527" s="160"/>
      <c r="I527" s="162"/>
      <c r="J527" s="163">
        <f>J528+J540+J544+J554+J559</f>
        <v>102900</v>
      </c>
      <c r="K527" s="160"/>
      <c r="M527" s="164">
        <f>M528+M540+M544+M554+M559</f>
        <v>77400</v>
      </c>
      <c r="O527" s="164">
        <f>O528+O540+O544+O554+O559</f>
        <v>2500</v>
      </c>
      <c r="Q527" s="164">
        <f>Q528+Q540+Q544+Q554+Q559</f>
        <v>31500</v>
      </c>
    </row>
    <row r="528" spans="1:17">
      <c r="A528" s="75"/>
      <c r="B528" s="76"/>
      <c r="C528" s="160"/>
      <c r="D528" s="161" t="s">
        <v>92</v>
      </c>
      <c r="E528" s="161" t="s">
        <v>916</v>
      </c>
      <c r="F528" s="161" t="s">
        <v>917</v>
      </c>
      <c r="G528" s="160"/>
      <c r="H528" s="160"/>
      <c r="I528" s="162"/>
      <c r="J528" s="163">
        <f>J529+J531+J533+J537</f>
        <v>66700</v>
      </c>
      <c r="K528" s="160"/>
      <c r="M528" s="164">
        <f>M529+M531+M533+M537</f>
        <v>48700</v>
      </c>
      <c r="O528" s="164">
        <f>O529+O531+O533+O537</f>
        <v>0</v>
      </c>
      <c r="Q528" s="164">
        <f>Q529+Q531+Q533+Q537</f>
        <v>26500</v>
      </c>
    </row>
    <row r="529" spans="1:19">
      <c r="A529" s="21"/>
      <c r="B529" s="22"/>
      <c r="C529" s="165" t="s">
        <v>94</v>
      </c>
      <c r="D529" s="165" t="s">
        <v>96</v>
      </c>
      <c r="E529" s="166" t="s">
        <v>918</v>
      </c>
      <c r="F529" s="167" t="s">
        <v>919</v>
      </c>
      <c r="G529" s="168" t="s">
        <v>920</v>
      </c>
      <c r="H529" s="169">
        <v>1</v>
      </c>
      <c r="I529" s="170">
        <v>40200</v>
      </c>
      <c r="J529" s="171">
        <f>ROUND(I529*H529,2)</f>
        <v>40200</v>
      </c>
      <c r="K529" s="167"/>
      <c r="L529" s="172">
        <f>H529</f>
        <v>1</v>
      </c>
      <c r="M529" s="13">
        <f>L529*I529</f>
        <v>40200</v>
      </c>
      <c r="O529" s="13">
        <f>N529*I529</f>
        <v>0</v>
      </c>
      <c r="P529" s="172">
        <f>H529-L529-N529</f>
        <v>0</v>
      </c>
      <c r="Q529" s="13">
        <f>P529*I529</f>
        <v>0</v>
      </c>
    </row>
    <row r="530" spans="1:19">
      <c r="A530" s="21"/>
      <c r="B530" s="22"/>
      <c r="C530" s="21"/>
      <c r="D530" s="150" t="s">
        <v>101</v>
      </c>
      <c r="E530" s="21"/>
      <c r="F530" s="173" t="s">
        <v>919</v>
      </c>
      <c r="G530" s="21"/>
      <c r="H530" s="21"/>
      <c r="I530" s="174"/>
      <c r="J530" s="21"/>
      <c r="K530" s="21"/>
    </row>
    <row r="531" spans="1:19" ht="30">
      <c r="A531" s="21"/>
      <c r="B531" s="22"/>
      <c r="C531" s="165" t="s">
        <v>110</v>
      </c>
      <c r="D531" s="165" t="s">
        <v>96</v>
      </c>
      <c r="E531" s="166" t="s">
        <v>921</v>
      </c>
      <c r="F531" s="167" t="s">
        <v>922</v>
      </c>
      <c r="G531" s="168" t="s">
        <v>920</v>
      </c>
      <c r="H531" s="169">
        <v>1</v>
      </c>
      <c r="I531" s="170">
        <v>12500</v>
      </c>
      <c r="J531" s="171">
        <f>ROUND(I531*H531,2)</f>
        <v>12500</v>
      </c>
      <c r="K531" s="167"/>
      <c r="P531" s="172">
        <f>H531</f>
        <v>1</v>
      </c>
      <c r="Q531" s="13">
        <f>P531*I531</f>
        <v>12500</v>
      </c>
    </row>
    <row r="532" spans="1:19" ht="45">
      <c r="A532" s="21"/>
      <c r="B532" s="22"/>
      <c r="C532" s="21"/>
      <c r="D532" s="150" t="s">
        <v>101</v>
      </c>
      <c r="E532" s="21"/>
      <c r="F532" s="173" t="s">
        <v>923</v>
      </c>
      <c r="G532" s="21"/>
      <c r="H532" s="21"/>
      <c r="I532" s="174"/>
      <c r="J532" s="21"/>
      <c r="K532" s="21"/>
    </row>
    <row r="533" spans="1:19" s="224" customFormat="1" ht="30">
      <c r="A533" s="215"/>
      <c r="B533" s="216"/>
      <c r="C533" s="217" t="s">
        <v>116</v>
      </c>
      <c r="D533" s="217" t="s">
        <v>96</v>
      </c>
      <c r="E533" s="218" t="s">
        <v>924</v>
      </c>
      <c r="F533" s="219" t="s">
        <v>925</v>
      </c>
      <c r="G533" s="220" t="s">
        <v>920</v>
      </c>
      <c r="H533" s="221">
        <v>1</v>
      </c>
      <c r="I533" s="222">
        <v>5500</v>
      </c>
      <c r="J533" s="223">
        <f>ROUND(I533*H533,2)</f>
        <v>5500</v>
      </c>
      <c r="K533" s="219" t="s">
        <v>100</v>
      </c>
      <c r="M533" s="225">
        <f>L533*I533</f>
        <v>0</v>
      </c>
      <c r="O533" s="225">
        <f>N533*I533</f>
        <v>0</v>
      </c>
      <c r="P533" s="226">
        <v>1</v>
      </c>
      <c r="Q533" s="225">
        <f>P533*I533</f>
        <v>5500</v>
      </c>
      <c r="S533" s="225"/>
    </row>
    <row r="534" spans="1:19">
      <c r="A534" s="21"/>
      <c r="B534" s="22"/>
      <c r="C534" s="21"/>
      <c r="D534" s="150" t="s">
        <v>101</v>
      </c>
      <c r="E534" s="21"/>
      <c r="F534" s="173" t="s">
        <v>925</v>
      </c>
      <c r="G534" s="21"/>
      <c r="H534" s="21"/>
      <c r="I534" s="174"/>
      <c r="J534" s="21"/>
      <c r="K534" s="21"/>
    </row>
    <row r="535" spans="1:19" ht="31.5">
      <c r="A535" s="21"/>
      <c r="B535" s="22"/>
      <c r="C535" s="21"/>
      <c r="D535" s="175" t="s">
        <v>103</v>
      </c>
      <c r="E535" s="21"/>
      <c r="F535" s="176" t="s">
        <v>926</v>
      </c>
      <c r="G535" s="21"/>
      <c r="H535" s="21"/>
      <c r="I535" s="174"/>
      <c r="J535" s="21"/>
      <c r="K535" s="21"/>
    </row>
    <row r="536" spans="1:19" ht="30">
      <c r="A536" s="21"/>
      <c r="B536" s="22"/>
      <c r="C536" s="21"/>
      <c r="D536" s="150" t="s">
        <v>105</v>
      </c>
      <c r="E536" s="21"/>
      <c r="F536" s="186" t="s">
        <v>927</v>
      </c>
      <c r="G536" s="21"/>
      <c r="H536" s="21"/>
      <c r="I536" s="174"/>
      <c r="J536" s="21"/>
      <c r="K536" s="21"/>
    </row>
    <row r="537" spans="1:19" s="224" customFormat="1" ht="30">
      <c r="A537" s="215"/>
      <c r="B537" s="216"/>
      <c r="C537" s="217" t="s">
        <v>122</v>
      </c>
      <c r="D537" s="217" t="s">
        <v>96</v>
      </c>
      <c r="E537" s="218" t="s">
        <v>928</v>
      </c>
      <c r="F537" s="219" t="s">
        <v>929</v>
      </c>
      <c r="G537" s="220" t="s">
        <v>920</v>
      </c>
      <c r="H537" s="221">
        <v>1</v>
      </c>
      <c r="I537" s="222">
        <v>8500</v>
      </c>
      <c r="J537" s="223">
        <f>ROUND(I537*H537,2)</f>
        <v>8500</v>
      </c>
      <c r="K537" s="219" t="s">
        <v>100</v>
      </c>
      <c r="L537" s="226">
        <f>H537</f>
        <v>1</v>
      </c>
      <c r="M537" s="225">
        <f>L537*I537</f>
        <v>8500</v>
      </c>
      <c r="O537" s="225">
        <f>N537*I537</f>
        <v>0</v>
      </c>
      <c r="P537" s="226">
        <v>1</v>
      </c>
      <c r="Q537" s="225">
        <f>P537*I537</f>
        <v>8500</v>
      </c>
      <c r="S537" s="225"/>
    </row>
    <row r="538" spans="1:19">
      <c r="A538" s="21"/>
      <c r="B538" s="22"/>
      <c r="C538" s="21"/>
      <c r="D538" s="150" t="s">
        <v>101</v>
      </c>
      <c r="E538" s="21"/>
      <c r="F538" s="173" t="s">
        <v>929</v>
      </c>
      <c r="G538" s="21"/>
      <c r="H538" s="21"/>
      <c r="I538" s="174"/>
      <c r="J538" s="21"/>
      <c r="K538" s="21"/>
    </row>
    <row r="539" spans="1:19" ht="31.5">
      <c r="A539" s="21"/>
      <c r="B539" s="22"/>
      <c r="C539" s="21"/>
      <c r="D539" s="175" t="s">
        <v>103</v>
      </c>
      <c r="E539" s="21"/>
      <c r="F539" s="176" t="s">
        <v>930</v>
      </c>
      <c r="G539" s="21"/>
      <c r="H539" s="21"/>
      <c r="I539" s="174"/>
      <c r="J539" s="21"/>
      <c r="K539" s="21"/>
    </row>
    <row r="540" spans="1:19">
      <c r="A540" s="75"/>
      <c r="B540" s="76"/>
      <c r="C540" s="160"/>
      <c r="D540" s="161" t="s">
        <v>92</v>
      </c>
      <c r="E540" s="161" t="s">
        <v>931</v>
      </c>
      <c r="F540" s="161" t="s">
        <v>932</v>
      </c>
      <c r="G540" s="160"/>
      <c r="H540" s="160"/>
      <c r="I540" s="162"/>
      <c r="J540" s="163">
        <f>J541</f>
        <v>25500</v>
      </c>
      <c r="K540" s="160"/>
      <c r="M540" s="164">
        <f>M541</f>
        <v>25500</v>
      </c>
      <c r="O540" s="164">
        <f>O541</f>
        <v>0</v>
      </c>
      <c r="P540" s="172"/>
      <c r="Q540" s="164">
        <f>Q541</f>
        <v>0</v>
      </c>
    </row>
    <row r="541" spans="1:19" ht="30">
      <c r="A541" s="21"/>
      <c r="B541" s="22"/>
      <c r="C541" s="165" t="s">
        <v>129</v>
      </c>
      <c r="D541" s="165" t="s">
        <v>96</v>
      </c>
      <c r="E541" s="166" t="s">
        <v>933</v>
      </c>
      <c r="F541" s="167" t="s">
        <v>932</v>
      </c>
      <c r="G541" s="168" t="s">
        <v>920</v>
      </c>
      <c r="H541" s="169">
        <v>1</v>
      </c>
      <c r="I541" s="170">
        <v>25500</v>
      </c>
      <c r="J541" s="171">
        <f>ROUND(I541*H541,2)</f>
        <v>25500</v>
      </c>
      <c r="K541" s="167" t="s">
        <v>100</v>
      </c>
      <c r="L541" s="172">
        <f>H541</f>
        <v>1</v>
      </c>
      <c r="M541" s="13">
        <f>L541*I541</f>
        <v>25500</v>
      </c>
      <c r="O541" s="13">
        <f>N541*I541</f>
        <v>0</v>
      </c>
      <c r="P541" s="172">
        <f>H541-L541-N541</f>
        <v>0</v>
      </c>
      <c r="Q541" s="13">
        <f>P541*I541</f>
        <v>0</v>
      </c>
    </row>
    <row r="542" spans="1:19">
      <c r="A542" s="21"/>
      <c r="B542" s="22"/>
      <c r="C542" s="21"/>
      <c r="D542" s="150" t="s">
        <v>101</v>
      </c>
      <c r="E542" s="21"/>
      <c r="F542" s="173" t="s">
        <v>932</v>
      </c>
      <c r="G542" s="21"/>
      <c r="H542" s="21"/>
      <c r="I542" s="174"/>
      <c r="J542" s="21"/>
      <c r="K542" s="21"/>
      <c r="P542" s="172"/>
    </row>
    <row r="543" spans="1:19" ht="31.5">
      <c r="A543" s="21"/>
      <c r="B543" s="22"/>
      <c r="C543" s="21"/>
      <c r="D543" s="175" t="s">
        <v>103</v>
      </c>
      <c r="E543" s="21"/>
      <c r="F543" s="176" t="s">
        <v>934</v>
      </c>
      <c r="G543" s="21"/>
      <c r="H543" s="21"/>
      <c r="I543" s="174"/>
      <c r="J543" s="21"/>
      <c r="K543" s="21"/>
    </row>
    <row r="544" spans="1:19">
      <c r="A544" s="75"/>
      <c r="B544" s="76"/>
      <c r="C544" s="160"/>
      <c r="D544" s="161" t="s">
        <v>92</v>
      </c>
      <c r="E544" s="161" t="s">
        <v>935</v>
      </c>
      <c r="F544" s="161" t="s">
        <v>936</v>
      </c>
      <c r="G544" s="160"/>
      <c r="H544" s="160"/>
      <c r="I544" s="162"/>
      <c r="J544" s="163">
        <f>J545+J549</f>
        <v>7500</v>
      </c>
      <c r="K544" s="160"/>
      <c r="M544" s="164">
        <f>M545+M549</f>
        <v>0</v>
      </c>
      <c r="O544" s="164">
        <f>O545+O549</f>
        <v>2500</v>
      </c>
      <c r="Q544" s="164">
        <f>Q545+Q549</f>
        <v>5000</v>
      </c>
    </row>
    <row r="545" spans="1:17" ht="30">
      <c r="A545" s="21"/>
      <c r="B545" s="22"/>
      <c r="C545" s="165" t="s">
        <v>137</v>
      </c>
      <c r="D545" s="165" t="s">
        <v>96</v>
      </c>
      <c r="E545" s="166" t="s">
        <v>937</v>
      </c>
      <c r="F545" s="167" t="s">
        <v>938</v>
      </c>
      <c r="G545" s="168" t="s">
        <v>920</v>
      </c>
      <c r="H545" s="169">
        <v>1</v>
      </c>
      <c r="I545" s="170">
        <v>5000</v>
      </c>
      <c r="J545" s="171">
        <f>ROUND(I545*H545,2)</f>
        <v>5000</v>
      </c>
      <c r="K545" s="167" t="s">
        <v>100</v>
      </c>
      <c r="M545" s="13">
        <f>L545*I545</f>
        <v>0</v>
      </c>
      <c r="O545" s="13">
        <f>N545*I545</f>
        <v>0</v>
      </c>
      <c r="P545" s="172">
        <f>H545-L545-N545</f>
        <v>1</v>
      </c>
      <c r="Q545" s="13">
        <f>P545*I545</f>
        <v>5000</v>
      </c>
    </row>
    <row r="546" spans="1:17">
      <c r="A546" s="21"/>
      <c r="B546" s="22"/>
      <c r="C546" s="21"/>
      <c r="D546" s="150" t="s">
        <v>101</v>
      </c>
      <c r="E546" s="21"/>
      <c r="F546" s="173" t="s">
        <v>938</v>
      </c>
      <c r="G546" s="21"/>
      <c r="H546" s="21"/>
      <c r="I546" s="174"/>
      <c r="J546" s="21"/>
      <c r="K546" s="21"/>
    </row>
    <row r="547" spans="1:17" ht="31.5">
      <c r="A547" s="21"/>
      <c r="B547" s="22"/>
      <c r="C547" s="21"/>
      <c r="D547" s="175" t="s">
        <v>103</v>
      </c>
      <c r="E547" s="21"/>
      <c r="F547" s="176" t="s">
        <v>939</v>
      </c>
      <c r="G547" s="21"/>
      <c r="H547" s="21"/>
      <c r="I547" s="174"/>
      <c r="J547" s="21"/>
      <c r="K547" s="21"/>
    </row>
    <row r="548" spans="1:17" ht="45">
      <c r="A548" s="106"/>
      <c r="B548" s="107"/>
      <c r="C548" s="181"/>
      <c r="D548" s="150" t="s">
        <v>107</v>
      </c>
      <c r="E548" s="182"/>
      <c r="F548" s="183" t="s">
        <v>940</v>
      </c>
      <c r="G548" s="181"/>
      <c r="H548" s="184">
        <v>1</v>
      </c>
      <c r="I548" s="185"/>
      <c r="J548" s="181"/>
      <c r="K548" s="181"/>
    </row>
    <row r="549" spans="1:17" ht="30">
      <c r="A549" s="21"/>
      <c r="B549" s="22"/>
      <c r="C549" s="165" t="s">
        <v>143</v>
      </c>
      <c r="D549" s="165" t="s">
        <v>96</v>
      </c>
      <c r="E549" s="166" t="s">
        <v>941</v>
      </c>
      <c r="F549" s="167" t="s">
        <v>942</v>
      </c>
      <c r="G549" s="168" t="s">
        <v>920</v>
      </c>
      <c r="H549" s="169">
        <v>1</v>
      </c>
      <c r="I549" s="170">
        <v>2500</v>
      </c>
      <c r="J549" s="171">
        <f>ROUND(I549*H549,2)</f>
        <v>2500</v>
      </c>
      <c r="K549" s="167" t="s">
        <v>100</v>
      </c>
      <c r="M549" s="13">
        <f>L549*I549</f>
        <v>0</v>
      </c>
      <c r="N549" s="172">
        <f>H549</f>
        <v>1</v>
      </c>
      <c r="O549" s="13">
        <f>N549*I549</f>
        <v>2500</v>
      </c>
      <c r="P549" s="172">
        <f>H549-L549-N549</f>
        <v>0</v>
      </c>
      <c r="Q549" s="13">
        <f>P549*I549</f>
        <v>0</v>
      </c>
    </row>
    <row r="550" spans="1:17">
      <c r="A550" s="21"/>
      <c r="B550" s="22"/>
      <c r="C550" s="21"/>
      <c r="D550" s="150" t="s">
        <v>101</v>
      </c>
      <c r="E550" s="21"/>
      <c r="F550" s="173" t="s">
        <v>942</v>
      </c>
      <c r="G550" s="21"/>
      <c r="H550" s="21"/>
      <c r="I550" s="174"/>
      <c r="J550" s="21"/>
      <c r="K550" s="21"/>
    </row>
    <row r="551" spans="1:17" ht="31.5">
      <c r="A551" s="21"/>
      <c r="B551" s="22"/>
      <c r="C551" s="21"/>
      <c r="D551" s="175" t="s">
        <v>103</v>
      </c>
      <c r="E551" s="21"/>
      <c r="F551" s="176" t="s">
        <v>943</v>
      </c>
      <c r="G551" s="21"/>
      <c r="H551" s="21"/>
      <c r="I551" s="174"/>
      <c r="J551" s="21"/>
      <c r="K551" s="21"/>
    </row>
    <row r="552" spans="1:17" ht="30">
      <c r="A552" s="100"/>
      <c r="B552" s="101"/>
      <c r="C552" s="177"/>
      <c r="D552" s="150" t="s">
        <v>107</v>
      </c>
      <c r="E552" s="178"/>
      <c r="F552" s="179" t="s">
        <v>944</v>
      </c>
      <c r="G552" s="177"/>
      <c r="H552" s="178"/>
      <c r="I552" s="180"/>
      <c r="J552" s="177"/>
      <c r="K552" s="177"/>
    </row>
    <row r="553" spans="1:17" ht="45">
      <c r="A553" s="106"/>
      <c r="B553" s="107"/>
      <c r="C553" s="181"/>
      <c r="D553" s="150" t="s">
        <v>107</v>
      </c>
      <c r="E553" s="182"/>
      <c r="F553" s="183" t="s">
        <v>945</v>
      </c>
      <c r="G553" s="181"/>
      <c r="H553" s="184">
        <v>1</v>
      </c>
      <c r="I553" s="185"/>
      <c r="J553" s="181"/>
      <c r="K553" s="181"/>
    </row>
    <row r="554" spans="1:17">
      <c r="A554" s="75"/>
      <c r="B554" s="76"/>
      <c r="C554" s="160"/>
      <c r="D554" s="161" t="s">
        <v>92</v>
      </c>
      <c r="E554" s="161" t="s">
        <v>946</v>
      </c>
      <c r="F554" s="161" t="s">
        <v>947</v>
      </c>
      <c r="G554" s="160"/>
      <c r="H554" s="160"/>
      <c r="I554" s="162"/>
      <c r="J554" s="163">
        <f>J555</f>
        <v>1200</v>
      </c>
      <c r="K554" s="160"/>
      <c r="M554" s="164">
        <f>M555</f>
        <v>1200</v>
      </c>
      <c r="O554" s="164">
        <f>O555</f>
        <v>0</v>
      </c>
      <c r="Q554" s="164">
        <f>Q555</f>
        <v>0</v>
      </c>
    </row>
    <row r="555" spans="1:17" ht="30">
      <c r="A555" s="21"/>
      <c r="B555" s="22"/>
      <c r="C555" s="165" t="s">
        <v>148</v>
      </c>
      <c r="D555" s="165" t="s">
        <v>96</v>
      </c>
      <c r="E555" s="166" t="s">
        <v>948</v>
      </c>
      <c r="F555" s="167" t="s">
        <v>947</v>
      </c>
      <c r="G555" s="168" t="s">
        <v>920</v>
      </c>
      <c r="H555" s="169">
        <v>1</v>
      </c>
      <c r="I555" s="170">
        <v>1200</v>
      </c>
      <c r="J555" s="171">
        <f>ROUND(I555*H555,2)</f>
        <v>1200</v>
      </c>
      <c r="K555" s="167" t="s">
        <v>100</v>
      </c>
      <c r="L555" s="172">
        <f>H555</f>
        <v>1</v>
      </c>
      <c r="M555" s="13">
        <f>L555*I555</f>
        <v>1200</v>
      </c>
      <c r="O555" s="13">
        <f>N555*I555</f>
        <v>0</v>
      </c>
      <c r="P555" s="172">
        <f>H555-L555-N555</f>
        <v>0</v>
      </c>
      <c r="Q555" s="13">
        <f>P555*I555</f>
        <v>0</v>
      </c>
    </row>
    <row r="556" spans="1:17">
      <c r="A556" s="21"/>
      <c r="B556" s="22"/>
      <c r="C556" s="21"/>
      <c r="D556" s="150" t="s">
        <v>101</v>
      </c>
      <c r="E556" s="21"/>
      <c r="F556" s="173" t="s">
        <v>947</v>
      </c>
      <c r="G556" s="21"/>
      <c r="H556" s="21"/>
      <c r="I556" s="174"/>
      <c r="J556" s="21"/>
      <c r="K556" s="21"/>
    </row>
    <row r="557" spans="1:17" ht="31.5">
      <c r="A557" s="21"/>
      <c r="B557" s="22"/>
      <c r="C557" s="21"/>
      <c r="D557" s="175" t="s">
        <v>103</v>
      </c>
      <c r="E557" s="21"/>
      <c r="F557" s="176" t="s">
        <v>949</v>
      </c>
      <c r="G557" s="21"/>
      <c r="H557" s="21"/>
      <c r="I557" s="174"/>
      <c r="J557" s="21"/>
      <c r="K557" s="21"/>
    </row>
    <row r="558" spans="1:17" ht="30">
      <c r="A558" s="106"/>
      <c r="B558" s="107"/>
      <c r="C558" s="181"/>
      <c r="D558" s="150" t="s">
        <v>107</v>
      </c>
      <c r="E558" s="182"/>
      <c r="F558" s="183" t="s">
        <v>950</v>
      </c>
      <c r="G558" s="181"/>
      <c r="H558" s="184">
        <v>1</v>
      </c>
      <c r="I558" s="185"/>
      <c r="J558" s="181"/>
      <c r="K558" s="181"/>
    </row>
    <row r="559" spans="1:17">
      <c r="A559" s="75"/>
      <c r="B559" s="76"/>
      <c r="C559" s="160"/>
      <c r="D559" s="161" t="s">
        <v>92</v>
      </c>
      <c r="E559" s="161" t="s">
        <v>951</v>
      </c>
      <c r="F559" s="161" t="s">
        <v>952</v>
      </c>
      <c r="G559" s="160"/>
      <c r="H559" s="160"/>
      <c r="I559" s="162"/>
      <c r="J559" s="163">
        <f>J560</f>
        <v>2000</v>
      </c>
      <c r="K559" s="160"/>
      <c r="M559" s="164">
        <f>M560</f>
        <v>2000</v>
      </c>
      <c r="O559" s="164">
        <f>O560</f>
        <v>0</v>
      </c>
      <c r="Q559" s="164">
        <f>Q560</f>
        <v>0</v>
      </c>
    </row>
    <row r="560" spans="1:17" ht="30">
      <c r="A560" s="21"/>
      <c r="B560" s="22"/>
      <c r="C560" s="165" t="s">
        <v>154</v>
      </c>
      <c r="D560" s="165" t="s">
        <v>96</v>
      </c>
      <c r="E560" s="166" t="s">
        <v>953</v>
      </c>
      <c r="F560" s="167" t="s">
        <v>952</v>
      </c>
      <c r="G560" s="168" t="s">
        <v>920</v>
      </c>
      <c r="H560" s="169">
        <v>1</v>
      </c>
      <c r="I560" s="170">
        <v>2000</v>
      </c>
      <c r="J560" s="171">
        <f>ROUND(I560*H560,2)</f>
        <v>2000</v>
      </c>
      <c r="K560" s="167" t="s">
        <v>100</v>
      </c>
      <c r="L560" s="172">
        <f>H560</f>
        <v>1</v>
      </c>
      <c r="M560" s="13">
        <f>L560*I560</f>
        <v>2000</v>
      </c>
      <c r="O560" s="13">
        <f>N560*I560</f>
        <v>0</v>
      </c>
      <c r="P560" s="172">
        <f>H560-L560-N560</f>
        <v>0</v>
      </c>
      <c r="Q560" s="13">
        <f>P560*I560</f>
        <v>0</v>
      </c>
    </row>
    <row r="561" spans="1:11">
      <c r="A561" s="21"/>
      <c r="B561" s="22"/>
      <c r="C561" s="21"/>
      <c r="D561" s="150" t="s">
        <v>101</v>
      </c>
      <c r="E561" s="21"/>
      <c r="F561" s="173" t="s">
        <v>952</v>
      </c>
      <c r="G561" s="21"/>
      <c r="H561" s="21"/>
      <c r="I561" s="174"/>
      <c r="J561" s="21"/>
      <c r="K561" s="21"/>
    </row>
    <row r="562" spans="1:11" ht="31.5">
      <c r="A562" s="21"/>
      <c r="B562" s="22"/>
      <c r="C562" s="21"/>
      <c r="D562" s="175" t="s">
        <v>103</v>
      </c>
      <c r="E562" s="21"/>
      <c r="F562" s="176" t="s">
        <v>954</v>
      </c>
      <c r="G562" s="21"/>
      <c r="H562" s="21"/>
      <c r="I562" s="174"/>
      <c r="J562" s="21"/>
      <c r="K562" s="21"/>
    </row>
    <row r="563" spans="1:11">
      <c r="A563" s="106"/>
      <c r="B563" s="107"/>
      <c r="C563" s="181"/>
      <c r="D563" s="150" t="s">
        <v>107</v>
      </c>
      <c r="E563" s="182"/>
      <c r="F563" s="183" t="s">
        <v>955</v>
      </c>
      <c r="G563" s="181"/>
      <c r="H563" s="184">
        <v>1</v>
      </c>
      <c r="I563" s="185"/>
      <c r="J563" s="181"/>
      <c r="K563" s="181"/>
    </row>
    <row r="564" spans="1:11">
      <c r="A564" s="21"/>
      <c r="B564" s="41"/>
      <c r="C564" s="42"/>
      <c r="D564" s="42"/>
      <c r="E564" s="42"/>
      <c r="F564" s="42"/>
      <c r="G564" s="42"/>
      <c r="H564" s="42"/>
      <c r="I564" s="42"/>
      <c r="J564" s="42"/>
      <c r="K564" s="42"/>
    </row>
  </sheetData>
  <mergeCells count="23">
    <mergeCell ref="E6:H6"/>
    <mergeCell ref="E8:H8"/>
    <mergeCell ref="E17:H17"/>
    <mergeCell ref="E26:H26"/>
    <mergeCell ref="E47:H47"/>
    <mergeCell ref="E49:H49"/>
    <mergeCell ref="E79:H79"/>
    <mergeCell ref="E81:H81"/>
    <mergeCell ref="L87:M87"/>
    <mergeCell ref="N87:O87"/>
    <mergeCell ref="P87:Q87"/>
    <mergeCell ref="R87:S87"/>
    <mergeCell ref="E448:H448"/>
    <mergeCell ref="E450:H450"/>
    <mergeCell ref="E459:H459"/>
    <mergeCell ref="L524:M524"/>
    <mergeCell ref="N524:O524"/>
    <mergeCell ref="P524:Q524"/>
    <mergeCell ref="E468:H468"/>
    <mergeCell ref="E489:H489"/>
    <mergeCell ref="E491:H491"/>
    <mergeCell ref="E516:H516"/>
    <mergeCell ref="E518:H518"/>
  </mergeCells>
  <hyperlinks>
    <hyperlink ref="F94" r:id="rId1" xr:uid="{00000000-0004-0000-0200-000000000000}"/>
    <hyperlink ref="F106" r:id="rId2" xr:uid="{00000000-0004-0000-0200-000001000000}"/>
    <hyperlink ref="F116" r:id="rId3" xr:uid="{00000000-0004-0000-0200-000002000000}"/>
    <hyperlink ref="F122" r:id="rId4" xr:uid="{00000000-0004-0000-0200-000003000000}"/>
    <hyperlink ref="F127" r:id="rId5" xr:uid="{00000000-0004-0000-0200-000004000000}"/>
    <hyperlink ref="F132" r:id="rId6" xr:uid="{00000000-0004-0000-0200-000005000000}"/>
    <hyperlink ref="F141" r:id="rId7" xr:uid="{00000000-0004-0000-0200-000006000000}"/>
    <hyperlink ref="F152" r:id="rId8" xr:uid="{00000000-0004-0000-0200-000007000000}"/>
    <hyperlink ref="F159" r:id="rId9" xr:uid="{00000000-0004-0000-0200-000008000000}"/>
    <hyperlink ref="F170" r:id="rId10" xr:uid="{00000000-0004-0000-0200-000009000000}"/>
    <hyperlink ref="F176" r:id="rId11" xr:uid="{00000000-0004-0000-0200-00000A000000}"/>
    <hyperlink ref="F184" r:id="rId12" xr:uid="{00000000-0004-0000-0200-00000B000000}"/>
    <hyperlink ref="F190" r:id="rId13" xr:uid="{00000000-0004-0000-0200-00000C000000}"/>
    <hyperlink ref="F197" r:id="rId14" xr:uid="{00000000-0004-0000-0200-00000D000000}"/>
    <hyperlink ref="F204" r:id="rId15" xr:uid="{00000000-0004-0000-0200-00000E000000}"/>
    <hyperlink ref="F210" r:id="rId16" xr:uid="{00000000-0004-0000-0200-00000F000000}"/>
    <hyperlink ref="F216" r:id="rId17" xr:uid="{00000000-0004-0000-0200-000010000000}"/>
    <hyperlink ref="F223" r:id="rId18" xr:uid="{00000000-0004-0000-0200-000011000000}"/>
    <hyperlink ref="F229" r:id="rId19" xr:uid="{00000000-0004-0000-0200-000012000000}"/>
    <hyperlink ref="F235" r:id="rId20" xr:uid="{00000000-0004-0000-0200-000013000000}"/>
    <hyperlink ref="F241" r:id="rId21" xr:uid="{00000000-0004-0000-0200-000014000000}"/>
    <hyperlink ref="F247" r:id="rId22" xr:uid="{00000000-0004-0000-0200-000015000000}"/>
    <hyperlink ref="F253" r:id="rId23" xr:uid="{00000000-0004-0000-0200-000016000000}"/>
    <hyperlink ref="F259" r:id="rId24" xr:uid="{00000000-0004-0000-0200-000017000000}"/>
    <hyperlink ref="F265" r:id="rId25" xr:uid="{00000000-0004-0000-0200-000018000000}"/>
    <hyperlink ref="F271" r:id="rId26" xr:uid="{00000000-0004-0000-0200-000019000000}"/>
    <hyperlink ref="F278" r:id="rId27" xr:uid="{00000000-0004-0000-0200-00001A000000}"/>
    <hyperlink ref="F291" r:id="rId28" xr:uid="{00000000-0004-0000-0200-00001B000000}"/>
    <hyperlink ref="F303" r:id="rId29" xr:uid="{00000000-0004-0000-0200-00001C000000}"/>
    <hyperlink ref="F331" r:id="rId30" xr:uid="{00000000-0004-0000-0200-00001D000000}"/>
    <hyperlink ref="F335" r:id="rId31" xr:uid="{00000000-0004-0000-0200-00001E000000}"/>
    <hyperlink ref="F339" r:id="rId32" xr:uid="{00000000-0004-0000-0200-00001F000000}"/>
    <hyperlink ref="F344" r:id="rId33" xr:uid="{00000000-0004-0000-0200-000020000000}"/>
    <hyperlink ref="F354" r:id="rId34" xr:uid="{00000000-0004-0000-0200-000021000000}"/>
    <hyperlink ref="F371" r:id="rId35" xr:uid="{00000000-0004-0000-0200-000022000000}"/>
    <hyperlink ref="F376" r:id="rId36" xr:uid="{00000000-0004-0000-0200-000023000000}"/>
    <hyperlink ref="F381" r:id="rId37" xr:uid="{00000000-0004-0000-0200-000024000000}"/>
    <hyperlink ref="F388" r:id="rId38" xr:uid="{00000000-0004-0000-0200-000025000000}"/>
    <hyperlink ref="F406" r:id="rId39" xr:uid="{00000000-0004-0000-0200-000026000000}"/>
    <hyperlink ref="F411" r:id="rId40" xr:uid="{00000000-0004-0000-0200-000027000000}"/>
    <hyperlink ref="F415" r:id="rId41" xr:uid="{00000000-0004-0000-0200-000028000000}"/>
    <hyperlink ref="F419" r:id="rId42" xr:uid="{00000000-0004-0000-0200-000029000000}"/>
    <hyperlink ref="F424" r:id="rId43" xr:uid="{00000000-0004-0000-0200-00002A000000}"/>
    <hyperlink ref="F427" r:id="rId44" xr:uid="{00000000-0004-0000-0200-00002B000000}"/>
    <hyperlink ref="F432" r:id="rId45" xr:uid="{00000000-0004-0000-0200-00002C000000}"/>
    <hyperlink ref="F535" r:id="rId46" xr:uid="{00000000-0004-0000-0200-00002D000000}"/>
    <hyperlink ref="F539" r:id="rId47" xr:uid="{00000000-0004-0000-0200-00002E000000}"/>
    <hyperlink ref="F543" r:id="rId48" xr:uid="{00000000-0004-0000-0200-00002F000000}"/>
    <hyperlink ref="F547" r:id="rId49" xr:uid="{00000000-0004-0000-0200-000030000000}"/>
    <hyperlink ref="F551" r:id="rId50" xr:uid="{00000000-0004-0000-0200-000031000000}"/>
    <hyperlink ref="F557" r:id="rId51" xr:uid="{00000000-0004-0000-0200-000032000000}"/>
    <hyperlink ref="F562" r:id="rId52" xr:uid="{00000000-0004-0000-0200-000033000000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26"/>
  <sheetViews>
    <sheetView topLeftCell="D25" zoomScale="90" zoomScaleNormal="90" workbookViewId="0">
      <selection activeCell="S207" sqref="S207"/>
    </sheetView>
  </sheetViews>
  <sheetFormatPr defaultColWidth="3" defaultRowHeight="15.75"/>
  <cols>
    <col min="1" max="1" width="4.375" customWidth="1"/>
    <col min="2" max="2" width="11.875" customWidth="1"/>
    <col min="3" max="3" width="12.875" customWidth="1"/>
    <col min="4" max="4" width="70.875" customWidth="1"/>
    <col min="5" max="5" width="4.375" customWidth="1"/>
    <col min="6" max="6" width="9.375" customWidth="1"/>
    <col min="7" max="7" width="9.875" customWidth="1"/>
    <col min="8" max="8" width="12.125" customWidth="1"/>
    <col min="9" max="9" width="9.375" customWidth="1"/>
    <col min="10" max="10" width="13.875" customWidth="1"/>
    <col min="11" max="11" width="14.125" style="13" bestFit="1" customWidth="1"/>
    <col min="12" max="12" width="8.375" customWidth="1"/>
    <col min="13" max="13" width="16.625" style="13" bestFit="1" customWidth="1"/>
    <col min="14" max="14" width="8.375" customWidth="1"/>
    <col min="15" max="15" width="14.875" style="13" customWidth="1"/>
    <col min="16" max="16" width="8.375" customWidth="1"/>
    <col min="17" max="17" width="15.375" style="13" bestFit="1" customWidth="1"/>
    <col min="18" max="18" width="8.125" style="479" bestFit="1" customWidth="1"/>
    <col min="19" max="19" width="13.125" style="483" bestFit="1" customWidth="1"/>
    <col min="20" max="20" width="19.5" customWidth="1"/>
    <col min="21" max="21" width="20.875" customWidth="1"/>
    <col min="22" max="22" width="15.625" customWidth="1"/>
  </cols>
  <sheetData>
    <row r="1" spans="1:22" ht="45">
      <c r="A1" s="152" t="s">
        <v>81</v>
      </c>
      <c r="B1" s="153" t="s">
        <v>82</v>
      </c>
      <c r="C1" s="153" t="s">
        <v>83</v>
      </c>
      <c r="D1" s="153" t="s">
        <v>84</v>
      </c>
      <c r="E1" s="153" t="s">
        <v>85</v>
      </c>
      <c r="F1" s="153" t="s">
        <v>86</v>
      </c>
      <c r="G1" s="153" t="s">
        <v>87</v>
      </c>
      <c r="H1" s="153" t="s">
        <v>67</v>
      </c>
      <c r="I1" s="153" t="s">
        <v>88</v>
      </c>
      <c r="J1" s="537">
        <v>45627</v>
      </c>
      <c r="K1" s="537"/>
      <c r="L1" s="538">
        <v>45658</v>
      </c>
      <c r="M1" s="538"/>
      <c r="N1" s="535">
        <v>45689</v>
      </c>
      <c r="O1" s="535"/>
      <c r="P1" s="535">
        <v>45717</v>
      </c>
      <c r="Q1" s="535"/>
      <c r="R1" s="539">
        <v>45809</v>
      </c>
      <c r="S1" s="540"/>
    </row>
    <row r="2" spans="1:22">
      <c r="A2" s="157" t="s">
        <v>91</v>
      </c>
      <c r="B2" s="21"/>
      <c r="C2" s="21"/>
      <c r="D2" s="21"/>
      <c r="E2" s="21"/>
      <c r="F2" s="21"/>
      <c r="G2" s="21"/>
      <c r="H2" s="158">
        <f>H3+H213</f>
        <v>886006.81</v>
      </c>
      <c r="I2" s="21"/>
      <c r="J2" s="227" t="s">
        <v>86</v>
      </c>
      <c r="K2" s="228" t="s">
        <v>956</v>
      </c>
      <c r="L2" t="s">
        <v>89</v>
      </c>
      <c r="M2" s="13" t="s">
        <v>90</v>
      </c>
      <c r="N2" t="s">
        <v>89</v>
      </c>
      <c r="O2" s="13" t="s">
        <v>90</v>
      </c>
      <c r="P2" t="s">
        <v>89</v>
      </c>
      <c r="Q2" s="13" t="s">
        <v>90</v>
      </c>
      <c r="R2" s="479" t="s">
        <v>86</v>
      </c>
      <c r="S2" s="480" t="s">
        <v>90</v>
      </c>
      <c r="T2" t="s">
        <v>1290</v>
      </c>
      <c r="U2" t="s">
        <v>1291</v>
      </c>
    </row>
    <row r="3" spans="1:22" ht="18.75">
      <c r="A3" s="160"/>
      <c r="B3" s="161" t="s">
        <v>92</v>
      </c>
      <c r="C3" s="161" t="s">
        <v>9</v>
      </c>
      <c r="D3" s="161" t="s">
        <v>93</v>
      </c>
      <c r="E3" s="160"/>
      <c r="F3" s="160"/>
      <c r="G3" s="162"/>
      <c r="H3" s="163">
        <f>H4+H52+H72+H133+H169+H206+H103</f>
        <v>880387.79</v>
      </c>
      <c r="I3" s="160"/>
      <c r="J3" s="227"/>
      <c r="K3" s="229">
        <f>K4+K52+K72+K133+K169+K206+K214</f>
        <v>359824.10755999997</v>
      </c>
      <c r="M3" s="230">
        <f>M4+M52+M72+M103+M133+M169+M206</f>
        <v>454660.51</v>
      </c>
      <c r="O3" s="230">
        <f>O4+O52+O72+O103+O133+O169+O206</f>
        <v>0</v>
      </c>
      <c r="Q3" s="230">
        <f>Q4+Q52+Q72+Q103+Q133+Q169+Q206+16699.99</f>
        <v>71527.69</v>
      </c>
      <c r="S3" s="481">
        <f>S4+S52+S72+S103+S133+S169+S206+S214</f>
        <v>15530.400000000001</v>
      </c>
      <c r="T3" s="515">
        <f>S5+S11+S17+S32+S90+S97+S100+S134+S139+S207</f>
        <v>22803.4</v>
      </c>
      <c r="U3" s="515">
        <f>S80+S87+S142+S147</f>
        <v>-7273</v>
      </c>
      <c r="V3" s="515">
        <f>T3+U3</f>
        <v>15530.400000000001</v>
      </c>
    </row>
    <row r="4" spans="1:22">
      <c r="A4" s="160"/>
      <c r="B4" s="161" t="s">
        <v>92</v>
      </c>
      <c r="C4" s="161" t="s">
        <v>94</v>
      </c>
      <c r="D4" s="161" t="s">
        <v>95</v>
      </c>
      <c r="E4" s="160"/>
      <c r="F4" s="160"/>
      <c r="G4" s="162"/>
      <c r="H4" s="163">
        <f>H5+H11+H17+H23+H28+H32+H37+H42+H47</f>
        <v>98817.440000000017</v>
      </c>
      <c r="I4" s="160"/>
      <c r="K4" s="231">
        <f>SUM(K5:K51)</f>
        <v>70001.840000000011</v>
      </c>
      <c r="M4" s="231">
        <f>SUM(M5:M51)</f>
        <v>6970</v>
      </c>
      <c r="O4" s="231">
        <f>SUM(O5:O51)</f>
        <v>0</v>
      </c>
      <c r="Q4" s="231">
        <f>SUM(Q5:Q51)</f>
        <v>21851.1</v>
      </c>
      <c r="S4" s="481">
        <f>S5+S11+S17+S23+S28+S32</f>
        <v>4574.38</v>
      </c>
    </row>
    <row r="5" spans="1:22" ht="30">
      <c r="A5" s="165" t="s">
        <v>94</v>
      </c>
      <c r="B5" s="165" t="s">
        <v>96</v>
      </c>
      <c r="C5" s="166" t="s">
        <v>144</v>
      </c>
      <c r="D5" s="167" t="s">
        <v>145</v>
      </c>
      <c r="E5" s="168" t="s">
        <v>125</v>
      </c>
      <c r="F5" s="169">
        <v>309</v>
      </c>
      <c r="G5" s="170">
        <v>60.1</v>
      </c>
      <c r="H5" s="171">
        <f>ROUND(G5*F5,2)</f>
        <v>18570.900000000001</v>
      </c>
      <c r="I5" s="167" t="s">
        <v>100</v>
      </c>
      <c r="J5" s="172">
        <f>F5</f>
        <v>309</v>
      </c>
      <c r="K5" s="13">
        <f>G5*J5</f>
        <v>18570.900000000001</v>
      </c>
      <c r="M5" s="13">
        <f>L5*G5</f>
        <v>0</v>
      </c>
      <c r="N5" s="172"/>
      <c r="O5" s="13">
        <f>G5*N5</f>
        <v>0</v>
      </c>
      <c r="P5" s="172">
        <f>F5-J5-L5-N5</f>
        <v>0</v>
      </c>
      <c r="Q5" s="13">
        <f>P5*G5</f>
        <v>0</v>
      </c>
      <c r="R5" s="482">
        <v>16.600000000000001</v>
      </c>
      <c r="S5" s="483">
        <f>R5*G5</f>
        <v>997.66000000000008</v>
      </c>
    </row>
    <row r="6" spans="1:22" ht="60">
      <c r="A6" s="21"/>
      <c r="B6" s="150" t="s">
        <v>101</v>
      </c>
      <c r="C6" s="21"/>
      <c r="D6" s="173" t="s">
        <v>146</v>
      </c>
      <c r="E6" s="21"/>
      <c r="F6" s="21"/>
      <c r="G6" s="174"/>
      <c r="H6" s="21"/>
      <c r="I6" s="21"/>
      <c r="R6" s="484"/>
    </row>
    <row r="7" spans="1:22">
      <c r="A7" s="21"/>
      <c r="B7" s="175" t="s">
        <v>103</v>
      </c>
      <c r="C7" s="21"/>
      <c r="D7" s="176" t="s">
        <v>147</v>
      </c>
      <c r="E7" s="21"/>
      <c r="F7" s="21"/>
      <c r="G7" s="174"/>
      <c r="H7" s="21"/>
      <c r="I7" s="21"/>
      <c r="R7" s="484"/>
    </row>
    <row r="8" spans="1:22" ht="30">
      <c r="A8" s="21"/>
      <c r="B8" s="150" t="s">
        <v>105</v>
      </c>
      <c r="C8" s="21"/>
      <c r="D8" s="186" t="s">
        <v>165</v>
      </c>
      <c r="E8" s="21"/>
      <c r="F8" s="21"/>
      <c r="G8" s="174"/>
      <c r="H8" s="21"/>
      <c r="I8" s="21"/>
      <c r="R8" s="484"/>
    </row>
    <row r="9" spans="1:22">
      <c r="A9" s="177"/>
      <c r="B9" s="150" t="s">
        <v>107</v>
      </c>
      <c r="C9" s="178"/>
      <c r="D9" s="179" t="s">
        <v>108</v>
      </c>
      <c r="E9" s="177"/>
      <c r="F9" s="178"/>
      <c r="G9" s="180"/>
      <c r="I9" s="177"/>
      <c r="R9" s="485"/>
    </row>
    <row r="10" spans="1:22">
      <c r="A10" s="181"/>
      <c r="B10" s="150" t="s">
        <v>107</v>
      </c>
      <c r="C10" s="182"/>
      <c r="D10" s="183" t="s">
        <v>957</v>
      </c>
      <c r="E10" s="181"/>
      <c r="F10" s="184">
        <v>309</v>
      </c>
      <c r="G10" s="185"/>
      <c r="H10" s="181"/>
      <c r="I10" s="181"/>
      <c r="R10" s="486"/>
    </row>
    <row r="11" spans="1:22" ht="30">
      <c r="A11" s="165" t="s">
        <v>110</v>
      </c>
      <c r="B11" s="165" t="s">
        <v>96</v>
      </c>
      <c r="C11" s="166" t="s">
        <v>958</v>
      </c>
      <c r="D11" s="167" t="s">
        <v>959</v>
      </c>
      <c r="E11" s="168" t="s">
        <v>125</v>
      </c>
      <c r="F11" s="169">
        <v>309</v>
      </c>
      <c r="G11" s="170">
        <v>70.3</v>
      </c>
      <c r="H11" s="171">
        <f>ROUND(G11*F11,2)</f>
        <v>21722.7</v>
      </c>
      <c r="I11" s="167" t="s">
        <v>100</v>
      </c>
      <c r="J11" s="172">
        <f>F11</f>
        <v>309</v>
      </c>
      <c r="K11" s="13">
        <f>G11*J11</f>
        <v>21722.7</v>
      </c>
      <c r="M11" s="13">
        <f>L11*G11</f>
        <v>0</v>
      </c>
      <c r="N11" s="172"/>
      <c r="O11" s="13">
        <f>G11*N11</f>
        <v>0</v>
      </c>
      <c r="P11" s="172">
        <f>F11-J11-L11-N11</f>
        <v>0</v>
      </c>
      <c r="Q11" s="13">
        <f>P11*G11</f>
        <v>0</v>
      </c>
      <c r="R11" s="482">
        <v>10.6</v>
      </c>
      <c r="S11" s="483">
        <f>R11*G11</f>
        <v>745.18</v>
      </c>
    </row>
    <row r="12" spans="1:22" ht="45">
      <c r="A12" s="21"/>
      <c r="B12" s="150" t="s">
        <v>101</v>
      </c>
      <c r="C12" s="21"/>
      <c r="D12" s="173" t="s">
        <v>960</v>
      </c>
      <c r="E12" s="21"/>
      <c r="F12" s="21"/>
      <c r="G12" s="174"/>
      <c r="H12" s="21"/>
      <c r="I12" s="21"/>
      <c r="R12" s="484"/>
    </row>
    <row r="13" spans="1:22">
      <c r="A13" s="21"/>
      <c r="B13" s="175" t="s">
        <v>103</v>
      </c>
      <c r="C13" s="21"/>
      <c r="D13" s="176" t="s">
        <v>961</v>
      </c>
      <c r="E13" s="21"/>
      <c r="F13" s="21"/>
      <c r="G13" s="174"/>
      <c r="H13" s="21"/>
      <c r="I13" s="21"/>
      <c r="R13" s="484"/>
    </row>
    <row r="14" spans="1:22" ht="30">
      <c r="A14" s="21"/>
      <c r="B14" s="150" t="s">
        <v>105</v>
      </c>
      <c r="C14" s="21"/>
      <c r="D14" s="186" t="s">
        <v>165</v>
      </c>
      <c r="E14" s="21"/>
      <c r="F14" s="21"/>
      <c r="G14" s="174"/>
      <c r="H14" s="21"/>
      <c r="I14" s="21"/>
      <c r="R14" s="484"/>
    </row>
    <row r="15" spans="1:22">
      <c r="A15" s="177"/>
      <c r="B15" s="150" t="s">
        <v>107</v>
      </c>
      <c r="C15" s="178"/>
      <c r="D15" s="179" t="s">
        <v>108</v>
      </c>
      <c r="E15" s="177"/>
      <c r="F15" s="178"/>
      <c r="G15" s="180"/>
      <c r="H15" s="177"/>
      <c r="I15" s="177"/>
      <c r="R15" s="485"/>
    </row>
    <row r="16" spans="1:22">
      <c r="A16" s="181"/>
      <c r="B16" s="150" t="s">
        <v>107</v>
      </c>
      <c r="C16" s="182"/>
      <c r="D16" s="183" t="s">
        <v>962</v>
      </c>
      <c r="E16" s="181"/>
      <c r="F16" s="184">
        <v>309</v>
      </c>
      <c r="G16" s="185"/>
      <c r="H16" s="181"/>
      <c r="I16" s="181"/>
      <c r="R16" s="486"/>
    </row>
    <row r="17" spans="1:19" ht="30">
      <c r="A17" s="165" t="s">
        <v>116</v>
      </c>
      <c r="B17" s="165" t="s">
        <v>96</v>
      </c>
      <c r="C17" s="166" t="s">
        <v>188</v>
      </c>
      <c r="D17" s="167" t="s">
        <v>189</v>
      </c>
      <c r="E17" s="168" t="s">
        <v>190</v>
      </c>
      <c r="F17" s="169">
        <v>125</v>
      </c>
      <c r="G17" s="170">
        <v>71.8</v>
      </c>
      <c r="H17" s="171">
        <f>ROUND(G17*F17,2)</f>
        <v>8975</v>
      </c>
      <c r="I17" s="167" t="s">
        <v>100</v>
      </c>
      <c r="J17" s="172">
        <f>F17</f>
        <v>125</v>
      </c>
      <c r="K17" s="13">
        <f>G17*J17</f>
        <v>8975</v>
      </c>
      <c r="M17" s="13">
        <f>L17*G17</f>
        <v>0</v>
      </c>
      <c r="N17" s="172"/>
      <c r="O17" s="13">
        <f>G17*N17</f>
        <v>0</v>
      </c>
      <c r="P17" s="172">
        <f>F17-J17-L17-N17</f>
        <v>0</v>
      </c>
      <c r="Q17" s="13">
        <v>5.5</v>
      </c>
      <c r="R17" s="482">
        <v>5.5</v>
      </c>
      <c r="S17" s="483">
        <f>R17*G17</f>
        <v>394.9</v>
      </c>
    </row>
    <row r="18" spans="1:19" ht="45">
      <c r="A18" s="21"/>
      <c r="B18" s="150" t="s">
        <v>101</v>
      </c>
      <c r="C18" s="21"/>
      <c r="D18" s="173" t="s">
        <v>191</v>
      </c>
      <c r="E18" s="21"/>
      <c r="F18" s="21"/>
      <c r="G18" s="174"/>
      <c r="H18" s="21"/>
      <c r="I18" s="21"/>
      <c r="R18" s="484"/>
    </row>
    <row r="19" spans="1:19">
      <c r="A19" s="21"/>
      <c r="B19" s="175" t="s">
        <v>103</v>
      </c>
      <c r="C19" s="21"/>
      <c r="D19" s="176" t="s">
        <v>192</v>
      </c>
      <c r="E19" s="21"/>
      <c r="F19" s="21"/>
      <c r="G19" s="174"/>
      <c r="H19" s="21"/>
      <c r="I19" s="21"/>
      <c r="R19" s="484"/>
    </row>
    <row r="20" spans="1:19">
      <c r="A20" s="177"/>
      <c r="B20" s="150" t="s">
        <v>107</v>
      </c>
      <c r="C20" s="178"/>
      <c r="D20" s="179" t="s">
        <v>108</v>
      </c>
      <c r="E20" s="177"/>
      <c r="F20" s="178"/>
      <c r="G20" s="180"/>
      <c r="H20" s="177"/>
      <c r="I20" s="177"/>
      <c r="R20" s="485"/>
    </row>
    <row r="21" spans="1:19">
      <c r="A21" s="181"/>
      <c r="B21" s="150" t="s">
        <v>107</v>
      </c>
      <c r="C21" s="182"/>
      <c r="D21" s="183" t="s">
        <v>963</v>
      </c>
      <c r="E21" s="181"/>
      <c r="F21" s="184">
        <v>115</v>
      </c>
      <c r="G21" s="185"/>
      <c r="H21" s="181"/>
      <c r="I21" s="181"/>
      <c r="R21" s="486"/>
    </row>
    <row r="22" spans="1:19">
      <c r="A22" s="181"/>
      <c r="B22" s="150" t="s">
        <v>107</v>
      </c>
      <c r="C22" s="182"/>
      <c r="D22" s="183" t="s">
        <v>964</v>
      </c>
      <c r="E22" s="181"/>
      <c r="F22" s="184">
        <v>10</v>
      </c>
      <c r="G22" s="185"/>
      <c r="H22" s="181"/>
      <c r="I22" s="181"/>
      <c r="R22" s="486"/>
    </row>
    <row r="23" spans="1:19" ht="30">
      <c r="A23" s="165" t="s">
        <v>122</v>
      </c>
      <c r="B23" s="165" t="s">
        <v>96</v>
      </c>
      <c r="C23" s="166" t="s">
        <v>752</v>
      </c>
      <c r="D23" s="167" t="s">
        <v>753</v>
      </c>
      <c r="E23" s="168" t="s">
        <v>209</v>
      </c>
      <c r="F23" s="169">
        <v>13.2</v>
      </c>
      <c r="G23" s="170">
        <v>1070</v>
      </c>
      <c r="H23" s="171">
        <f>ROUND(G23*F23,2)</f>
        <v>14124</v>
      </c>
      <c r="I23" s="167" t="s">
        <v>100</v>
      </c>
      <c r="K23" s="13">
        <f>G23*J23</f>
        <v>0</v>
      </c>
      <c r="L23" s="172">
        <v>3</v>
      </c>
      <c r="M23" s="13">
        <f>L23*G23</f>
        <v>3210</v>
      </c>
      <c r="N23" s="172"/>
      <c r="O23" s="13">
        <f>G23*N23</f>
        <v>0</v>
      </c>
      <c r="P23" s="172">
        <f>F23-J23-L23-N23</f>
        <v>10.199999999999999</v>
      </c>
      <c r="Q23" s="13">
        <f>P23*G23</f>
        <v>10914</v>
      </c>
      <c r="R23" s="482"/>
      <c r="S23" s="483">
        <f>R23*G23</f>
        <v>0</v>
      </c>
    </row>
    <row r="24" spans="1:19" ht="30">
      <c r="A24" s="21"/>
      <c r="B24" s="150" t="s">
        <v>101</v>
      </c>
      <c r="C24" s="21"/>
      <c r="D24" s="173" t="s">
        <v>754</v>
      </c>
      <c r="E24" s="21"/>
      <c r="F24" s="21"/>
      <c r="G24" s="174"/>
      <c r="H24" s="21"/>
      <c r="I24" s="21"/>
      <c r="R24" s="484"/>
    </row>
    <row r="25" spans="1:19">
      <c r="A25" s="21"/>
      <c r="B25" s="175" t="s">
        <v>103</v>
      </c>
      <c r="C25" s="21"/>
      <c r="D25" s="176" t="s">
        <v>755</v>
      </c>
      <c r="E25" s="21"/>
      <c r="F25" s="21"/>
      <c r="G25" s="174"/>
      <c r="H25" s="21"/>
      <c r="I25" s="21"/>
      <c r="R25" s="484"/>
    </row>
    <row r="26" spans="1:19">
      <c r="A26" s="177"/>
      <c r="B26" s="150" t="s">
        <v>107</v>
      </c>
      <c r="C26" s="178"/>
      <c r="D26" s="179" t="s">
        <v>756</v>
      </c>
      <c r="E26" s="177"/>
      <c r="F26" s="178"/>
      <c r="G26" s="180"/>
      <c r="H26" s="177"/>
      <c r="I26" s="177"/>
      <c r="R26" s="485"/>
    </row>
    <row r="27" spans="1:19">
      <c r="A27" s="181"/>
      <c r="B27" s="150" t="s">
        <v>107</v>
      </c>
      <c r="C27" s="182"/>
      <c r="D27" s="183" t="s">
        <v>965</v>
      </c>
      <c r="E27" s="181"/>
      <c r="F27" s="184">
        <v>13.2</v>
      </c>
      <c r="G27" s="185"/>
      <c r="H27" s="181"/>
      <c r="I27" s="181"/>
      <c r="R27" s="486"/>
    </row>
    <row r="28" spans="1:19" ht="30">
      <c r="A28" s="165" t="s">
        <v>129</v>
      </c>
      <c r="B28" s="165" t="s">
        <v>96</v>
      </c>
      <c r="C28" s="166" t="s">
        <v>223</v>
      </c>
      <c r="D28" s="167" t="s">
        <v>224</v>
      </c>
      <c r="E28" s="168" t="s">
        <v>209</v>
      </c>
      <c r="F28" s="169">
        <v>13.2</v>
      </c>
      <c r="G28" s="170">
        <v>304</v>
      </c>
      <c r="H28" s="171">
        <f>ROUND(G28*F28,2)</f>
        <v>4012.8</v>
      </c>
      <c r="I28" s="167"/>
      <c r="J28" s="172">
        <f>F28</f>
        <v>13.2</v>
      </c>
      <c r="K28" s="13">
        <f>G28*J28</f>
        <v>4012.7999999999997</v>
      </c>
      <c r="M28" s="13">
        <f>L28*G28</f>
        <v>0</v>
      </c>
      <c r="N28" s="172"/>
      <c r="O28" s="13">
        <f>G28*N28</f>
        <v>0</v>
      </c>
      <c r="P28" s="172">
        <f>F28-J28-L28-N28</f>
        <v>0</v>
      </c>
      <c r="Q28" s="13">
        <f>P28*G28</f>
        <v>0</v>
      </c>
      <c r="R28" s="482"/>
      <c r="S28" s="483">
        <f>R28*G28</f>
        <v>0</v>
      </c>
    </row>
    <row r="29" spans="1:19" ht="60">
      <c r="A29" s="21"/>
      <c r="B29" s="150" t="s">
        <v>101</v>
      </c>
      <c r="C29" s="21"/>
      <c r="D29" s="173" t="s">
        <v>225</v>
      </c>
      <c r="E29" s="21"/>
      <c r="F29" s="21"/>
      <c r="G29" s="174"/>
      <c r="H29" s="21"/>
      <c r="I29" s="21"/>
      <c r="R29" s="484"/>
    </row>
    <row r="30" spans="1:19" ht="45">
      <c r="A30" s="21"/>
      <c r="B30" s="150" t="s">
        <v>105</v>
      </c>
      <c r="C30" s="21"/>
      <c r="D30" s="186" t="s">
        <v>226</v>
      </c>
      <c r="E30" s="21"/>
      <c r="F30" s="21"/>
      <c r="G30" s="174"/>
      <c r="H30" s="21"/>
      <c r="I30" s="21"/>
      <c r="R30" s="484"/>
    </row>
    <row r="31" spans="1:19">
      <c r="A31" s="181"/>
      <c r="B31" s="150" t="s">
        <v>107</v>
      </c>
      <c r="C31" s="182"/>
      <c r="D31" s="183" t="s">
        <v>966</v>
      </c>
      <c r="E31" s="181"/>
      <c r="F31" s="184">
        <v>13.2</v>
      </c>
      <c r="G31" s="185"/>
      <c r="H31" s="181"/>
      <c r="I31" s="181"/>
      <c r="R31" s="486"/>
    </row>
    <row r="32" spans="1:19" ht="30">
      <c r="A32" s="165" t="s">
        <v>137</v>
      </c>
      <c r="B32" s="165" t="s">
        <v>96</v>
      </c>
      <c r="C32" s="166" t="s">
        <v>235</v>
      </c>
      <c r="D32" s="167" t="s">
        <v>236</v>
      </c>
      <c r="E32" s="168" t="s">
        <v>237</v>
      </c>
      <c r="F32" s="169">
        <v>23.76</v>
      </c>
      <c r="G32" s="170">
        <v>314</v>
      </c>
      <c r="H32" s="171">
        <f>ROUND(G32*F32,2)</f>
        <v>7460.64</v>
      </c>
      <c r="I32" s="167" t="s">
        <v>100</v>
      </c>
      <c r="J32" s="172">
        <f>F32</f>
        <v>23.76</v>
      </c>
      <c r="K32" s="13">
        <f>G32*J32</f>
        <v>7460.64</v>
      </c>
      <c r="M32" s="13">
        <f>L32*G32</f>
        <v>0</v>
      </c>
      <c r="N32" s="172"/>
      <c r="O32" s="13">
        <f>G32*N32</f>
        <v>0</v>
      </c>
      <c r="P32" s="172">
        <f>F32-J32-L32-N32</f>
        <v>0</v>
      </c>
      <c r="Q32" s="13">
        <f>P32*G32</f>
        <v>0</v>
      </c>
      <c r="R32" s="482">
        <v>7.76</v>
      </c>
      <c r="S32" s="483">
        <f>R32*G32</f>
        <v>2436.64</v>
      </c>
    </row>
    <row r="33" spans="1:19" ht="30">
      <c r="A33" s="21"/>
      <c r="B33" s="150" t="s">
        <v>101</v>
      </c>
      <c r="C33" s="21"/>
      <c r="D33" s="173" t="s">
        <v>238</v>
      </c>
      <c r="E33" s="21"/>
      <c r="F33" s="21"/>
      <c r="G33" s="174"/>
      <c r="H33" s="21"/>
      <c r="I33" s="21"/>
      <c r="R33" s="484"/>
    </row>
    <row r="34" spans="1:19">
      <c r="A34" s="21"/>
      <c r="B34" s="175" t="s">
        <v>103</v>
      </c>
      <c r="C34" s="21"/>
      <c r="D34" s="176" t="s">
        <v>239</v>
      </c>
      <c r="E34" s="21"/>
      <c r="F34" s="21"/>
      <c r="G34" s="174"/>
      <c r="H34" s="21"/>
      <c r="I34" s="21"/>
      <c r="R34" s="484"/>
    </row>
    <row r="35" spans="1:19">
      <c r="A35" s="181"/>
      <c r="B35" s="150" t="s">
        <v>107</v>
      </c>
      <c r="C35" s="182"/>
      <c r="D35" s="183" t="s">
        <v>966</v>
      </c>
      <c r="E35" s="181"/>
      <c r="F35" s="184">
        <v>13.2</v>
      </c>
      <c r="G35" s="185"/>
      <c r="H35" s="181"/>
      <c r="I35" s="181"/>
      <c r="R35" s="486"/>
    </row>
    <row r="36" spans="1:19">
      <c r="A36" s="181"/>
      <c r="B36" s="150" t="s">
        <v>107</v>
      </c>
      <c r="C36" s="181"/>
      <c r="D36" s="183" t="s">
        <v>967</v>
      </c>
      <c r="E36" s="181"/>
      <c r="F36" s="184">
        <v>23.76</v>
      </c>
      <c r="G36" s="185"/>
      <c r="H36" s="181"/>
      <c r="I36" s="181"/>
      <c r="R36" s="486"/>
    </row>
    <row r="37" spans="1:19" ht="30">
      <c r="A37" s="165" t="s">
        <v>143</v>
      </c>
      <c r="B37" s="165" t="s">
        <v>96</v>
      </c>
      <c r="C37" s="166" t="s">
        <v>762</v>
      </c>
      <c r="D37" s="167" t="s">
        <v>763</v>
      </c>
      <c r="E37" s="168" t="s">
        <v>209</v>
      </c>
      <c r="F37" s="169">
        <v>9.9</v>
      </c>
      <c r="G37" s="170">
        <v>230</v>
      </c>
      <c r="H37" s="171">
        <f>ROUND(G37*F37,2)</f>
        <v>2277</v>
      </c>
      <c r="I37" s="167" t="s">
        <v>100</v>
      </c>
      <c r="J37" s="172"/>
      <c r="K37" s="13">
        <f>G37*J37</f>
        <v>0</v>
      </c>
      <c r="L37" s="172">
        <v>2</v>
      </c>
      <c r="M37" s="13">
        <f>L37*G37</f>
        <v>460</v>
      </c>
      <c r="N37" s="172"/>
      <c r="O37" s="13">
        <f>G37*N37</f>
        <v>0</v>
      </c>
      <c r="P37" s="172">
        <f>F37-J37-L37-N37</f>
        <v>7.9</v>
      </c>
      <c r="Q37" s="13">
        <f>P37*G37</f>
        <v>1817</v>
      </c>
      <c r="R37" s="482"/>
      <c r="S37" s="483">
        <f>R37*G37</f>
        <v>0</v>
      </c>
    </row>
    <row r="38" spans="1:19" ht="60">
      <c r="A38" s="21"/>
      <c r="B38" s="150" t="s">
        <v>101</v>
      </c>
      <c r="C38" s="21"/>
      <c r="D38" s="173" t="s">
        <v>764</v>
      </c>
      <c r="E38" s="21"/>
      <c r="F38" s="21"/>
      <c r="G38" s="174"/>
      <c r="H38" s="21"/>
      <c r="I38" s="21"/>
      <c r="R38" s="484"/>
    </row>
    <row r="39" spans="1:19">
      <c r="A39" s="21"/>
      <c r="B39" s="175" t="s">
        <v>103</v>
      </c>
      <c r="C39" s="21"/>
      <c r="D39" s="176" t="s">
        <v>765</v>
      </c>
      <c r="E39" s="21"/>
      <c r="F39" s="21"/>
      <c r="G39" s="174"/>
      <c r="H39" s="21"/>
      <c r="I39" s="21"/>
      <c r="R39" s="484"/>
    </row>
    <row r="40" spans="1:19">
      <c r="A40" s="177"/>
      <c r="B40" s="150" t="s">
        <v>107</v>
      </c>
      <c r="C40" s="178"/>
      <c r="D40" s="179" t="s">
        <v>968</v>
      </c>
      <c r="E40" s="177"/>
      <c r="F40" s="178"/>
      <c r="G40" s="180"/>
      <c r="H40" s="177"/>
      <c r="I40" s="177"/>
      <c r="R40" s="485"/>
    </row>
    <row r="41" spans="1:19">
      <c r="A41" s="181"/>
      <c r="B41" s="150" t="s">
        <v>107</v>
      </c>
      <c r="C41" s="182"/>
      <c r="D41" s="183" t="s">
        <v>969</v>
      </c>
      <c r="E41" s="181"/>
      <c r="F41" s="184">
        <v>9.9</v>
      </c>
      <c r="G41" s="185"/>
      <c r="H41" s="181"/>
      <c r="I41" s="181"/>
      <c r="R41" s="486"/>
    </row>
    <row r="42" spans="1:19" ht="30">
      <c r="A42" s="187" t="s">
        <v>148</v>
      </c>
      <c r="B42" s="187" t="s">
        <v>259</v>
      </c>
      <c r="C42" s="188" t="s">
        <v>970</v>
      </c>
      <c r="D42" s="189" t="s">
        <v>971</v>
      </c>
      <c r="E42" s="190" t="s">
        <v>237</v>
      </c>
      <c r="F42" s="191">
        <v>18.809999999999999</v>
      </c>
      <c r="G42" s="192">
        <v>660</v>
      </c>
      <c r="H42" s="193">
        <f>ROUND(G42*F42,2)</f>
        <v>12414.6</v>
      </c>
      <c r="I42" s="189" t="s">
        <v>100</v>
      </c>
      <c r="K42" s="13">
        <f>G42*J42</f>
        <v>0</v>
      </c>
      <c r="L42" s="172">
        <v>5</v>
      </c>
      <c r="M42" s="13">
        <f>L42*G42</f>
        <v>3300</v>
      </c>
      <c r="N42" s="172"/>
      <c r="O42" s="13">
        <f>G42*N42</f>
        <v>0</v>
      </c>
      <c r="P42" s="172">
        <f>F42-J42-L42-N42</f>
        <v>13.809999999999999</v>
      </c>
      <c r="Q42" s="13">
        <f>P42*G42</f>
        <v>9114.5999999999985</v>
      </c>
      <c r="R42" s="487"/>
      <c r="S42" s="483">
        <f>R42*G42</f>
        <v>0</v>
      </c>
    </row>
    <row r="43" spans="1:19">
      <c r="A43" s="21"/>
      <c r="B43" s="150" t="s">
        <v>101</v>
      </c>
      <c r="C43" s="21"/>
      <c r="D43" s="173" t="s">
        <v>971</v>
      </c>
      <c r="E43" s="21"/>
      <c r="F43" s="21"/>
      <c r="G43" s="174"/>
      <c r="H43" s="21"/>
      <c r="I43" s="21"/>
      <c r="R43" s="484"/>
    </row>
    <row r="44" spans="1:19">
      <c r="A44" s="177"/>
      <c r="B44" s="150" t="s">
        <v>107</v>
      </c>
      <c r="C44" s="178"/>
      <c r="D44" s="179" t="s">
        <v>968</v>
      </c>
      <c r="E44" s="177"/>
      <c r="F44" s="178"/>
      <c r="G44" s="180"/>
      <c r="H44" s="177"/>
      <c r="I44" s="177"/>
      <c r="R44" s="485"/>
    </row>
    <row r="45" spans="1:19">
      <c r="A45" s="181"/>
      <c r="B45" s="150" t="s">
        <v>107</v>
      </c>
      <c r="C45" s="182"/>
      <c r="D45" s="183" t="s">
        <v>969</v>
      </c>
      <c r="E45" s="181"/>
      <c r="F45" s="184">
        <v>9.9</v>
      </c>
      <c r="G45" s="185"/>
      <c r="H45" s="181"/>
      <c r="I45" s="181"/>
      <c r="R45" s="486"/>
    </row>
    <row r="46" spans="1:19">
      <c r="A46" s="181"/>
      <c r="B46" s="150" t="s">
        <v>107</v>
      </c>
      <c r="C46" s="181"/>
      <c r="D46" s="183" t="s">
        <v>972</v>
      </c>
      <c r="E46" s="181"/>
      <c r="F46" s="184">
        <v>18.809999999999999</v>
      </c>
      <c r="G46" s="185"/>
      <c r="H46" s="181"/>
      <c r="I46" s="181"/>
      <c r="R46" s="486"/>
    </row>
    <row r="47" spans="1:19" ht="30">
      <c r="A47" s="165" t="s">
        <v>154</v>
      </c>
      <c r="B47" s="165" t="s">
        <v>96</v>
      </c>
      <c r="C47" s="166" t="s">
        <v>271</v>
      </c>
      <c r="D47" s="167" t="s">
        <v>272</v>
      </c>
      <c r="E47" s="168" t="s">
        <v>125</v>
      </c>
      <c r="F47" s="169">
        <v>366</v>
      </c>
      <c r="G47" s="170">
        <v>25.3</v>
      </c>
      <c r="H47" s="171">
        <f>ROUND(G47*F47,2)</f>
        <v>9259.7999999999993</v>
      </c>
      <c r="I47" s="167" t="s">
        <v>100</v>
      </c>
      <c r="J47" s="172">
        <f>F47</f>
        <v>366</v>
      </c>
      <c r="K47" s="13">
        <f>G47*J47</f>
        <v>9259.8000000000011</v>
      </c>
      <c r="M47" s="13">
        <f>L47*G47</f>
        <v>0</v>
      </c>
      <c r="N47" s="172"/>
      <c r="O47" s="13">
        <f>G47*N47</f>
        <v>0</v>
      </c>
      <c r="P47" s="172">
        <f>F47-J47-L47-N47</f>
        <v>0</v>
      </c>
      <c r="Q47" s="13">
        <f>P47*G47</f>
        <v>0</v>
      </c>
      <c r="R47" s="482"/>
      <c r="S47" s="483">
        <f>R47*G47</f>
        <v>0</v>
      </c>
    </row>
    <row r="48" spans="1:19" ht="30">
      <c r="A48" s="21"/>
      <c r="B48" s="150" t="s">
        <v>101</v>
      </c>
      <c r="C48" s="21"/>
      <c r="D48" s="173" t="s">
        <v>273</v>
      </c>
      <c r="E48" s="21"/>
      <c r="F48" s="21"/>
      <c r="G48" s="174"/>
      <c r="H48" s="21"/>
      <c r="I48" s="21"/>
      <c r="R48" s="484"/>
    </row>
    <row r="49" spans="1:19">
      <c r="A49" s="21"/>
      <c r="B49" s="175" t="s">
        <v>103</v>
      </c>
      <c r="C49" s="21"/>
      <c r="D49" s="176" t="s">
        <v>274</v>
      </c>
      <c r="E49" s="21"/>
      <c r="F49" s="21"/>
      <c r="G49" s="174"/>
      <c r="H49" s="21"/>
      <c r="I49" s="21"/>
      <c r="R49" s="484"/>
    </row>
    <row r="50" spans="1:19">
      <c r="A50" s="177"/>
      <c r="B50" s="150" t="s">
        <v>107</v>
      </c>
      <c r="C50" s="178"/>
      <c r="D50" s="179" t="s">
        <v>108</v>
      </c>
      <c r="E50" s="177"/>
      <c r="F50" s="178"/>
      <c r="G50" s="180"/>
      <c r="H50" s="177"/>
      <c r="I50" s="177"/>
      <c r="R50" s="485"/>
    </row>
    <row r="51" spans="1:19">
      <c r="A51" s="181"/>
      <c r="B51" s="150" t="s">
        <v>107</v>
      </c>
      <c r="C51" s="182"/>
      <c r="D51" s="183" t="s">
        <v>973</v>
      </c>
      <c r="E51" s="181"/>
      <c r="F51" s="184">
        <v>366</v>
      </c>
      <c r="G51" s="185"/>
      <c r="H51" s="181"/>
      <c r="I51" s="181"/>
      <c r="R51" s="486"/>
    </row>
    <row r="52" spans="1:19">
      <c r="A52" s="160"/>
      <c r="B52" s="161" t="s">
        <v>92</v>
      </c>
      <c r="C52" s="161" t="s">
        <v>110</v>
      </c>
      <c r="D52" s="161" t="s">
        <v>771</v>
      </c>
      <c r="E52" s="160"/>
      <c r="F52" s="160"/>
      <c r="G52" s="162"/>
      <c r="H52" s="163">
        <f>H53+H58+H61+H67</f>
        <v>70520.56</v>
      </c>
      <c r="I52" s="160"/>
      <c r="J52" s="10"/>
      <c r="K52" s="231">
        <f>SUM(K53:K71 )</f>
        <v>0</v>
      </c>
      <c r="M52" s="231">
        <f>SUM(M53:M71 )</f>
        <v>70520.56</v>
      </c>
      <c r="O52" s="231">
        <f>SUM(O53:O71 )</f>
        <v>0</v>
      </c>
      <c r="Q52" s="231">
        <f>SUM(Q53:Q71 )</f>
        <v>0</v>
      </c>
      <c r="R52" s="488"/>
      <c r="S52" s="483">
        <f>SUM(S53:S71)</f>
        <v>0</v>
      </c>
    </row>
    <row r="53" spans="1:19" ht="30">
      <c r="A53" s="165" t="s">
        <v>160</v>
      </c>
      <c r="B53" s="165" t="s">
        <v>96</v>
      </c>
      <c r="C53" s="166" t="s">
        <v>772</v>
      </c>
      <c r="D53" s="167" t="s">
        <v>773</v>
      </c>
      <c r="E53" s="168" t="s">
        <v>125</v>
      </c>
      <c r="F53" s="169">
        <v>176</v>
      </c>
      <c r="G53" s="170">
        <v>49.5</v>
      </c>
      <c r="H53" s="171">
        <f>ROUND(G53*F53,2)</f>
        <v>8712</v>
      </c>
      <c r="I53" s="167" t="s">
        <v>100</v>
      </c>
      <c r="K53" s="13">
        <f>G53*J53</f>
        <v>0</v>
      </c>
      <c r="L53" s="172">
        <f>F53</f>
        <v>176</v>
      </c>
      <c r="M53" s="13">
        <f>L53*G53</f>
        <v>8712</v>
      </c>
      <c r="N53" s="172"/>
      <c r="O53" s="13">
        <f>G53*N53</f>
        <v>0</v>
      </c>
      <c r="P53" s="172">
        <f>F53-J53-L53-N53</f>
        <v>0</v>
      </c>
      <c r="Q53" s="13">
        <f>P53*G53</f>
        <v>0</v>
      </c>
      <c r="R53" s="482"/>
      <c r="S53" s="483">
        <f>R53*G53</f>
        <v>0</v>
      </c>
    </row>
    <row r="54" spans="1:19" ht="45">
      <c r="A54" s="21"/>
      <c r="B54" s="150" t="s">
        <v>101</v>
      </c>
      <c r="C54" s="21"/>
      <c r="D54" s="173" t="s">
        <v>774</v>
      </c>
      <c r="E54" s="21"/>
      <c r="F54" s="21"/>
      <c r="G54" s="174"/>
      <c r="H54" s="21"/>
      <c r="I54" s="21"/>
      <c r="R54" s="484"/>
    </row>
    <row r="55" spans="1:19">
      <c r="A55" s="21"/>
      <c r="B55" s="175" t="s">
        <v>103</v>
      </c>
      <c r="C55" s="21"/>
      <c r="D55" s="176" t="s">
        <v>775</v>
      </c>
      <c r="E55" s="21"/>
      <c r="F55" s="21"/>
      <c r="G55" s="174"/>
      <c r="H55" s="21"/>
      <c r="I55" s="21"/>
      <c r="R55" s="484"/>
    </row>
    <row r="56" spans="1:19">
      <c r="A56" s="177"/>
      <c r="B56" s="150" t="s">
        <v>107</v>
      </c>
      <c r="C56" s="178"/>
      <c r="D56" s="179" t="s">
        <v>756</v>
      </c>
      <c r="E56" s="177"/>
      <c r="F56" s="178"/>
      <c r="G56" s="180"/>
      <c r="H56" s="177"/>
      <c r="I56" s="177"/>
      <c r="R56" s="485"/>
    </row>
    <row r="57" spans="1:19">
      <c r="A57" s="181"/>
      <c r="B57" s="150" t="s">
        <v>107</v>
      </c>
      <c r="C57" s="182"/>
      <c r="D57" s="183" t="s">
        <v>974</v>
      </c>
      <c r="E57" s="181"/>
      <c r="F57" s="184">
        <v>176</v>
      </c>
      <c r="G57" s="185"/>
      <c r="H57" s="181"/>
      <c r="I57" s="181"/>
      <c r="R57" s="486"/>
    </row>
    <row r="58" spans="1:19" ht="30">
      <c r="A58" s="187" t="s">
        <v>168</v>
      </c>
      <c r="B58" s="187" t="s">
        <v>259</v>
      </c>
      <c r="C58" s="188" t="s">
        <v>777</v>
      </c>
      <c r="D58" s="189" t="s">
        <v>778</v>
      </c>
      <c r="E58" s="190" t="s">
        <v>125</v>
      </c>
      <c r="F58" s="191">
        <v>202.4</v>
      </c>
      <c r="G58" s="192">
        <v>34.4</v>
      </c>
      <c r="H58" s="193">
        <f>ROUND(G58*F58,2)</f>
        <v>6962.56</v>
      </c>
      <c r="I58" s="189" t="s">
        <v>100</v>
      </c>
      <c r="K58" s="13">
        <f>G58*J58</f>
        <v>0</v>
      </c>
      <c r="L58" s="172">
        <f>F58</f>
        <v>202.4</v>
      </c>
      <c r="M58" s="13">
        <f>L58*G58</f>
        <v>6962.5599999999995</v>
      </c>
      <c r="N58" s="172"/>
      <c r="O58" s="13">
        <f>G58*N58</f>
        <v>0</v>
      </c>
      <c r="P58" s="172">
        <f>F58-J58-L58-N58</f>
        <v>0</v>
      </c>
      <c r="Q58" s="13">
        <f>P58*G58</f>
        <v>0</v>
      </c>
      <c r="R58" s="487"/>
      <c r="S58" s="483">
        <f>R58*G58</f>
        <v>0</v>
      </c>
    </row>
    <row r="59" spans="1:19">
      <c r="A59" s="21"/>
      <c r="B59" s="150" t="s">
        <v>101</v>
      </c>
      <c r="C59" s="21"/>
      <c r="D59" s="173" t="s">
        <v>778</v>
      </c>
      <c r="E59" s="21"/>
      <c r="F59" s="21"/>
      <c r="G59" s="174"/>
      <c r="H59" s="21"/>
      <c r="I59" s="21"/>
      <c r="R59" s="484"/>
    </row>
    <row r="60" spans="1:19">
      <c r="A60" s="181"/>
      <c r="B60" s="150" t="s">
        <v>107</v>
      </c>
      <c r="C60" s="181"/>
      <c r="D60" s="183" t="s">
        <v>975</v>
      </c>
      <c r="E60" s="181"/>
      <c r="F60" s="184">
        <v>202.4</v>
      </c>
      <c r="G60" s="185"/>
      <c r="H60" s="181"/>
      <c r="I60" s="181"/>
      <c r="R60" s="486"/>
    </row>
    <row r="61" spans="1:19" ht="30">
      <c r="A61" s="165" t="s">
        <v>174</v>
      </c>
      <c r="B61" s="165" t="s">
        <v>96</v>
      </c>
      <c r="C61" s="166" t="s">
        <v>976</v>
      </c>
      <c r="D61" s="167" t="s">
        <v>977</v>
      </c>
      <c r="E61" s="168" t="s">
        <v>209</v>
      </c>
      <c r="F61" s="169">
        <v>3.3</v>
      </c>
      <c r="G61" s="170">
        <v>1720</v>
      </c>
      <c r="H61" s="171">
        <f>ROUND(G61*F61,2)</f>
        <v>5676</v>
      </c>
      <c r="I61" s="167" t="s">
        <v>100</v>
      </c>
      <c r="K61" s="13">
        <f>G61*J61</f>
        <v>0</v>
      </c>
      <c r="L61" s="172">
        <f>F61</f>
        <v>3.3</v>
      </c>
      <c r="M61" s="13">
        <f>L61*G61</f>
        <v>5676</v>
      </c>
      <c r="N61" s="172"/>
      <c r="O61" s="13">
        <f>G61*N61</f>
        <v>0</v>
      </c>
      <c r="P61" s="172">
        <f>F61-J61-L61-N61</f>
        <v>0</v>
      </c>
      <c r="Q61" s="13">
        <f>P61*G61</f>
        <v>0</v>
      </c>
      <c r="R61" s="482"/>
      <c r="S61" s="483">
        <f>R61*G61</f>
        <v>0</v>
      </c>
    </row>
    <row r="62" spans="1:19">
      <c r="A62" s="21"/>
      <c r="B62" s="150" t="s">
        <v>101</v>
      </c>
      <c r="C62" s="21"/>
      <c r="D62" s="173" t="s">
        <v>977</v>
      </c>
      <c r="E62" s="21"/>
      <c r="F62" s="21"/>
      <c r="G62" s="174"/>
      <c r="H62" s="21"/>
      <c r="I62" s="21"/>
      <c r="R62" s="484"/>
    </row>
    <row r="63" spans="1:19">
      <c r="A63" s="21"/>
      <c r="B63" s="175" t="s">
        <v>103</v>
      </c>
      <c r="C63" s="21"/>
      <c r="D63" s="176" t="s">
        <v>978</v>
      </c>
      <c r="E63" s="21"/>
      <c r="F63" s="21"/>
      <c r="G63" s="174"/>
      <c r="H63" s="21"/>
      <c r="I63" s="21"/>
      <c r="R63" s="484"/>
    </row>
    <row r="64" spans="1:19">
      <c r="A64" s="177"/>
      <c r="B64" s="150" t="s">
        <v>107</v>
      </c>
      <c r="C64" s="178"/>
      <c r="D64" s="179" t="s">
        <v>968</v>
      </c>
      <c r="E64" s="177"/>
      <c r="F64" s="178"/>
      <c r="G64" s="180"/>
      <c r="H64" s="177"/>
      <c r="I64" s="177"/>
      <c r="R64" s="485"/>
    </row>
    <row r="65" spans="1:19">
      <c r="A65" s="177"/>
      <c r="B65" s="150" t="s">
        <v>107</v>
      </c>
      <c r="C65" s="178"/>
      <c r="D65" s="179" t="s">
        <v>979</v>
      </c>
      <c r="E65" s="177"/>
      <c r="F65" s="178"/>
      <c r="G65" s="180"/>
      <c r="H65" s="177"/>
      <c r="I65" s="177"/>
      <c r="R65" s="485"/>
    </row>
    <row r="66" spans="1:19">
      <c r="A66" s="181"/>
      <c r="B66" s="150" t="s">
        <v>107</v>
      </c>
      <c r="C66" s="182"/>
      <c r="D66" s="183" t="s">
        <v>980</v>
      </c>
      <c r="E66" s="181"/>
      <c r="F66" s="184">
        <v>3.3</v>
      </c>
      <c r="G66" s="185"/>
      <c r="H66" s="181"/>
      <c r="I66" s="181"/>
      <c r="R66" s="486"/>
    </row>
    <row r="67" spans="1:19" ht="30">
      <c r="A67" s="165" t="s">
        <v>181</v>
      </c>
      <c r="B67" s="165" t="s">
        <v>96</v>
      </c>
      <c r="C67" s="166" t="s">
        <v>780</v>
      </c>
      <c r="D67" s="167" t="s">
        <v>781</v>
      </c>
      <c r="E67" s="168" t="s">
        <v>190</v>
      </c>
      <c r="F67" s="169">
        <v>110</v>
      </c>
      <c r="G67" s="170">
        <v>447</v>
      </c>
      <c r="H67" s="171">
        <f>ROUND(G67*F67,2)</f>
        <v>49170</v>
      </c>
      <c r="I67" s="167" t="s">
        <v>100</v>
      </c>
      <c r="K67" s="13">
        <f>G67*J67</f>
        <v>0</v>
      </c>
      <c r="L67" s="172">
        <f>F67</f>
        <v>110</v>
      </c>
      <c r="M67" s="13">
        <f>L67*G67</f>
        <v>49170</v>
      </c>
      <c r="N67" s="172"/>
      <c r="O67" s="13">
        <f>G67*N67</f>
        <v>0</v>
      </c>
      <c r="P67" s="172">
        <f>F67-J67-L67-N67</f>
        <v>0</v>
      </c>
      <c r="Q67" s="13">
        <f>P67*G67</f>
        <v>0</v>
      </c>
      <c r="R67" s="482"/>
      <c r="S67" s="483">
        <f>R67*G67</f>
        <v>0</v>
      </c>
    </row>
    <row r="68" spans="1:19" ht="45">
      <c r="A68" s="21"/>
      <c r="B68" s="150" t="s">
        <v>101</v>
      </c>
      <c r="C68" s="21"/>
      <c r="D68" s="173" t="s">
        <v>782</v>
      </c>
      <c r="E68" s="21"/>
      <c r="F68" s="21"/>
      <c r="G68" s="174"/>
      <c r="H68" s="21"/>
      <c r="I68" s="21"/>
      <c r="R68" s="484"/>
    </row>
    <row r="69" spans="1:19">
      <c r="A69" s="21"/>
      <c r="B69" s="175" t="s">
        <v>103</v>
      </c>
      <c r="C69" s="21"/>
      <c r="D69" s="176" t="s">
        <v>783</v>
      </c>
      <c r="E69" s="21"/>
      <c r="F69" s="21"/>
      <c r="G69" s="174"/>
      <c r="H69" s="21"/>
      <c r="I69" s="21"/>
      <c r="R69" s="484"/>
    </row>
    <row r="70" spans="1:19">
      <c r="A70" s="177"/>
      <c r="B70" s="150" t="s">
        <v>107</v>
      </c>
      <c r="C70" s="178"/>
      <c r="D70" s="179" t="s">
        <v>756</v>
      </c>
      <c r="E70" s="177"/>
      <c r="F70" s="178"/>
      <c r="G70" s="180"/>
      <c r="H70" s="177"/>
      <c r="I70" s="177"/>
      <c r="R70" s="485"/>
    </row>
    <row r="71" spans="1:19" ht="30">
      <c r="A71" s="181"/>
      <c r="B71" s="150" t="s">
        <v>107</v>
      </c>
      <c r="C71" s="182"/>
      <c r="D71" s="183" t="s">
        <v>981</v>
      </c>
      <c r="E71" s="181"/>
      <c r="F71" s="184">
        <v>110</v>
      </c>
      <c r="G71" s="185"/>
      <c r="H71" s="181"/>
      <c r="I71" s="181"/>
      <c r="R71" s="486"/>
    </row>
    <row r="72" spans="1:19">
      <c r="A72" s="160"/>
      <c r="B72" s="161" t="s">
        <v>92</v>
      </c>
      <c r="C72" s="161" t="s">
        <v>129</v>
      </c>
      <c r="D72" s="161" t="s">
        <v>293</v>
      </c>
      <c r="E72" s="160"/>
      <c r="F72" s="160"/>
      <c r="G72" s="162"/>
      <c r="H72" s="163">
        <f>H73+H80+H87+H90+H97+H100</f>
        <v>438755.47000000003</v>
      </c>
      <c r="I72" s="160"/>
      <c r="J72" s="10"/>
      <c r="K72" s="231">
        <f>SUM(K73:K102)</f>
        <v>126239.92</v>
      </c>
      <c r="M72" s="231">
        <f>SUM(M73:M102)</f>
        <v>279538.95</v>
      </c>
      <c r="O72" s="231">
        <f>SUM(O73:O102)</f>
        <v>0</v>
      </c>
      <c r="Q72" s="231">
        <f>SUM(Q73:Q102)</f>
        <v>32976.600000000006</v>
      </c>
      <c r="R72" s="488"/>
      <c r="S72" s="483">
        <f>S80+S87+S90+S97+S100</f>
        <v>7730.9000000000005</v>
      </c>
    </row>
    <row r="73" spans="1:19" ht="30">
      <c r="A73" s="165" t="s">
        <v>187</v>
      </c>
      <c r="B73" s="165" t="s">
        <v>96</v>
      </c>
      <c r="C73" s="166" t="s">
        <v>295</v>
      </c>
      <c r="D73" s="167" t="s">
        <v>296</v>
      </c>
      <c r="E73" s="168" t="s">
        <v>125</v>
      </c>
      <c r="F73" s="169">
        <v>366</v>
      </c>
      <c r="G73" s="170">
        <v>268</v>
      </c>
      <c r="H73" s="171">
        <f>ROUND(G73*F73,2)</f>
        <v>98088</v>
      </c>
      <c r="I73" s="167" t="s">
        <v>100</v>
      </c>
      <c r="J73">
        <v>147</v>
      </c>
      <c r="K73" s="13">
        <f>G73*J73</f>
        <v>39396</v>
      </c>
      <c r="L73" s="172">
        <f>F73-J73</f>
        <v>219</v>
      </c>
      <c r="M73" s="13">
        <f>L73*G73</f>
        <v>58692</v>
      </c>
      <c r="N73" s="172"/>
      <c r="O73" s="13">
        <f>G73*N73</f>
        <v>0</v>
      </c>
      <c r="P73" s="172">
        <f>F73-J73-L73-N73</f>
        <v>0</v>
      </c>
      <c r="Q73" s="13">
        <f>P73*G73</f>
        <v>0</v>
      </c>
      <c r="R73" s="482"/>
      <c r="S73" s="483">
        <f>R73*G73</f>
        <v>0</v>
      </c>
    </row>
    <row r="74" spans="1:19" ht="30">
      <c r="A74" s="21"/>
      <c r="B74" s="150" t="s">
        <v>101</v>
      </c>
      <c r="C74" s="21"/>
      <c r="D74" s="173" t="s">
        <v>297</v>
      </c>
      <c r="E74" s="21"/>
      <c r="F74" s="21"/>
      <c r="G74" s="174"/>
      <c r="H74" s="21"/>
      <c r="I74" s="21"/>
      <c r="R74" s="484"/>
    </row>
    <row r="75" spans="1:19">
      <c r="A75" s="21"/>
      <c r="B75" s="175" t="s">
        <v>103</v>
      </c>
      <c r="C75" s="21"/>
      <c r="D75" s="176" t="s">
        <v>298</v>
      </c>
      <c r="E75" s="21"/>
      <c r="F75" s="21"/>
      <c r="G75" s="174"/>
      <c r="H75" s="21"/>
      <c r="I75" s="21"/>
      <c r="R75" s="484"/>
    </row>
    <row r="76" spans="1:19">
      <c r="A76" s="177"/>
      <c r="B76" s="150" t="s">
        <v>107</v>
      </c>
      <c r="C76" s="178"/>
      <c r="D76" s="179" t="s">
        <v>299</v>
      </c>
      <c r="E76" s="177"/>
      <c r="F76" s="178"/>
      <c r="G76" s="180"/>
      <c r="H76" s="177"/>
      <c r="I76" s="177"/>
      <c r="R76" s="485"/>
    </row>
    <row r="77" spans="1:19">
      <c r="A77" s="177"/>
      <c r="B77" s="150" t="s">
        <v>107</v>
      </c>
      <c r="C77" s="178"/>
      <c r="D77" s="179" t="s">
        <v>300</v>
      </c>
      <c r="E77" s="177"/>
      <c r="F77" s="178"/>
      <c r="G77" s="180"/>
      <c r="H77" s="177"/>
      <c r="I77" s="177"/>
      <c r="R77" s="485"/>
    </row>
    <row r="78" spans="1:19">
      <c r="A78" s="181"/>
      <c r="B78" s="150" t="s">
        <v>107</v>
      </c>
      <c r="C78" s="182"/>
      <c r="D78" s="183" t="s">
        <v>982</v>
      </c>
      <c r="E78" s="181"/>
      <c r="F78" s="184">
        <v>219</v>
      </c>
      <c r="G78" s="185"/>
      <c r="H78" s="181"/>
      <c r="I78" s="181"/>
      <c r="R78" s="486"/>
    </row>
    <row r="79" spans="1:19">
      <c r="A79" s="181"/>
      <c r="B79" s="150" t="s">
        <v>107</v>
      </c>
      <c r="C79" s="182"/>
      <c r="D79" s="183" t="s">
        <v>983</v>
      </c>
      <c r="E79" s="181"/>
      <c r="F79" s="184">
        <v>147</v>
      </c>
      <c r="G79" s="185"/>
      <c r="H79" s="181"/>
      <c r="I79" s="181"/>
      <c r="R79" s="486"/>
    </row>
    <row r="80" spans="1:19" ht="30">
      <c r="A80" s="165" t="s">
        <v>194</v>
      </c>
      <c r="B80" s="165" t="s">
        <v>96</v>
      </c>
      <c r="C80" s="166" t="s">
        <v>383</v>
      </c>
      <c r="D80" s="167" t="s">
        <v>384</v>
      </c>
      <c r="E80" s="168" t="s">
        <v>125</v>
      </c>
      <c r="F80" s="169">
        <v>219</v>
      </c>
      <c r="G80" s="170">
        <v>374</v>
      </c>
      <c r="H80" s="171">
        <f>ROUND(G80*F80,2)</f>
        <v>81906</v>
      </c>
      <c r="I80" s="167" t="s">
        <v>100</v>
      </c>
      <c r="K80" s="13">
        <f>G80*J80</f>
        <v>0</v>
      </c>
      <c r="L80">
        <f>F80*0.9</f>
        <v>197.1</v>
      </c>
      <c r="M80" s="13">
        <f>L80*G80</f>
        <v>73715.399999999994</v>
      </c>
      <c r="N80" s="172"/>
      <c r="O80" s="13">
        <f>G80*N80</f>
        <v>0</v>
      </c>
      <c r="P80" s="172">
        <f>F80-J80-L80-N80</f>
        <v>21.900000000000006</v>
      </c>
      <c r="Q80" s="13">
        <f>P80*G80</f>
        <v>8190.6000000000022</v>
      </c>
      <c r="R80" s="482">
        <v>-5</v>
      </c>
      <c r="S80" s="483">
        <f>R80*G80</f>
        <v>-1870</v>
      </c>
    </row>
    <row r="81" spans="1:19" ht="60">
      <c r="A81" s="21"/>
      <c r="B81" s="150" t="s">
        <v>101</v>
      </c>
      <c r="C81" s="21"/>
      <c r="D81" s="173" t="s">
        <v>385</v>
      </c>
      <c r="E81" s="21"/>
      <c r="F81" s="21"/>
      <c r="G81" s="174"/>
      <c r="H81" s="21"/>
      <c r="I81" s="21"/>
      <c r="R81" s="484"/>
    </row>
    <row r="82" spans="1:19">
      <c r="A82" s="21"/>
      <c r="B82" s="175" t="s">
        <v>103</v>
      </c>
      <c r="C82" s="21"/>
      <c r="D82" s="176" t="s">
        <v>386</v>
      </c>
      <c r="E82" s="21"/>
      <c r="F82" s="21"/>
      <c r="G82" s="174"/>
      <c r="H82" s="21"/>
      <c r="I82" s="21"/>
      <c r="R82" s="484"/>
    </row>
    <row r="83" spans="1:19" ht="30">
      <c r="A83" s="21"/>
      <c r="B83" s="150" t="s">
        <v>105</v>
      </c>
      <c r="C83" s="21"/>
      <c r="D83" s="186" t="s">
        <v>404</v>
      </c>
      <c r="E83" s="21"/>
      <c r="F83" s="21"/>
      <c r="G83" s="174"/>
      <c r="H83" s="21"/>
      <c r="I83" s="21"/>
      <c r="R83" s="484"/>
    </row>
    <row r="84" spans="1:19">
      <c r="A84" s="177"/>
      <c r="B84" s="150" t="s">
        <v>107</v>
      </c>
      <c r="C84" s="178"/>
      <c r="D84" s="179" t="s">
        <v>299</v>
      </c>
      <c r="E84" s="177"/>
      <c r="F84" s="178"/>
      <c r="G84" s="180"/>
      <c r="H84" s="177"/>
      <c r="I84" s="177"/>
      <c r="R84" s="485"/>
    </row>
    <row r="85" spans="1:19" ht="30">
      <c r="A85" s="177"/>
      <c r="B85" s="150" t="s">
        <v>107</v>
      </c>
      <c r="C85" s="178"/>
      <c r="D85" s="179" t="s">
        <v>984</v>
      </c>
      <c r="E85" s="177"/>
      <c r="F85" s="178"/>
      <c r="G85" s="180"/>
      <c r="H85" s="177"/>
      <c r="I85" s="177"/>
      <c r="R85" s="485"/>
    </row>
    <row r="86" spans="1:19">
      <c r="A86" s="181"/>
      <c r="B86" s="150" t="s">
        <v>107</v>
      </c>
      <c r="C86" s="182"/>
      <c r="D86" s="183" t="s">
        <v>982</v>
      </c>
      <c r="E86" s="181"/>
      <c r="F86" s="184">
        <v>219</v>
      </c>
      <c r="G86" s="185"/>
      <c r="H86" s="181"/>
      <c r="I86" s="181"/>
      <c r="R86" s="486"/>
    </row>
    <row r="87" spans="1:19">
      <c r="A87" s="187" t="s">
        <v>200</v>
      </c>
      <c r="B87" s="187" t="s">
        <v>259</v>
      </c>
      <c r="C87" s="188" t="s">
        <v>402</v>
      </c>
      <c r="D87" s="189" t="s">
        <v>403</v>
      </c>
      <c r="E87" s="190" t="s">
        <v>125</v>
      </c>
      <c r="F87" s="191">
        <v>221.19</v>
      </c>
      <c r="G87" s="192">
        <v>501</v>
      </c>
      <c r="H87" s="193">
        <f>ROUND(G87*F87,2)</f>
        <v>110816.19</v>
      </c>
      <c r="I87" s="189"/>
      <c r="J87">
        <f>20.64</f>
        <v>20.64</v>
      </c>
      <c r="K87" s="13">
        <f>G87*J87</f>
        <v>10340.64</v>
      </c>
      <c r="L87" s="172">
        <f>F87-J87</f>
        <v>200.55</v>
      </c>
      <c r="M87" s="13">
        <f>L87*G87</f>
        <v>100475.55</v>
      </c>
      <c r="N87" s="172"/>
      <c r="O87" s="13">
        <f>G87*N87</f>
        <v>0</v>
      </c>
      <c r="P87" s="172">
        <f>F87-J87-L87-N87</f>
        <v>0</v>
      </c>
      <c r="Q87" s="13">
        <f>P87*G87</f>
        <v>0</v>
      </c>
      <c r="R87" s="487">
        <v>-5</v>
      </c>
      <c r="S87" s="483">
        <f>R87*G87</f>
        <v>-2505</v>
      </c>
    </row>
    <row r="88" spans="1:19">
      <c r="A88" s="21"/>
      <c r="B88" s="150" t="s">
        <v>101</v>
      </c>
      <c r="C88" s="21"/>
      <c r="D88" s="173" t="s">
        <v>403</v>
      </c>
      <c r="E88" s="21"/>
      <c r="F88" s="21"/>
      <c r="G88" s="174"/>
      <c r="H88" s="21"/>
      <c r="I88" s="21"/>
      <c r="R88" s="484"/>
    </row>
    <row r="89" spans="1:19">
      <c r="A89" s="181"/>
      <c r="B89" s="150" t="s">
        <v>107</v>
      </c>
      <c r="C89" s="181"/>
      <c r="D89" s="183" t="s">
        <v>985</v>
      </c>
      <c r="E89" s="181"/>
      <c r="F89" s="184">
        <v>221.19</v>
      </c>
      <c r="G89" s="185"/>
      <c r="H89" s="181"/>
      <c r="I89" s="181"/>
      <c r="R89" s="486"/>
    </row>
    <row r="90" spans="1:19" ht="30">
      <c r="A90" s="165" t="s">
        <v>206</v>
      </c>
      <c r="B90" s="165" t="s">
        <v>96</v>
      </c>
      <c r="C90" s="166" t="s">
        <v>407</v>
      </c>
      <c r="D90" s="167" t="s">
        <v>408</v>
      </c>
      <c r="E90" s="168" t="s">
        <v>125</v>
      </c>
      <c r="F90" s="169">
        <v>147</v>
      </c>
      <c r="G90" s="170">
        <v>486</v>
      </c>
      <c r="H90" s="171">
        <f>ROUND(G90*F90,2)</f>
        <v>71442</v>
      </c>
      <c r="I90" s="167" t="s">
        <v>100</v>
      </c>
      <c r="K90" s="13">
        <f>G90*J90</f>
        <v>0</v>
      </c>
      <c r="L90">
        <v>96</v>
      </c>
      <c r="M90" s="13">
        <f>L90*G90</f>
        <v>46656</v>
      </c>
      <c r="N90" s="172"/>
      <c r="O90" s="13">
        <f>G90*N90</f>
        <v>0</v>
      </c>
      <c r="P90" s="172">
        <f>F90-J90-L90-N90</f>
        <v>51</v>
      </c>
      <c r="Q90" s="13">
        <f>P90*G90</f>
        <v>24786</v>
      </c>
      <c r="R90" s="482">
        <v>11.55</v>
      </c>
      <c r="S90" s="483">
        <f>R90*G90</f>
        <v>5613.3</v>
      </c>
    </row>
    <row r="91" spans="1:19" ht="60">
      <c r="A91" s="21"/>
      <c r="B91" s="150" t="s">
        <v>101</v>
      </c>
      <c r="C91" s="21"/>
      <c r="D91" s="173" t="s">
        <v>409</v>
      </c>
      <c r="E91" s="21"/>
      <c r="F91" s="21"/>
      <c r="G91" s="174"/>
      <c r="H91" s="21"/>
      <c r="I91" s="21"/>
      <c r="R91" s="484"/>
    </row>
    <row r="92" spans="1:19">
      <c r="A92" s="21"/>
      <c r="B92" s="175" t="s">
        <v>103</v>
      </c>
      <c r="C92" s="21"/>
      <c r="D92" s="176" t="s">
        <v>410</v>
      </c>
      <c r="E92" s="21"/>
      <c r="F92" s="21"/>
      <c r="G92" s="174"/>
      <c r="H92" s="21"/>
      <c r="I92" s="21"/>
      <c r="R92" s="484"/>
    </row>
    <row r="93" spans="1:19" ht="30">
      <c r="A93" s="21"/>
      <c r="B93" s="150" t="s">
        <v>105</v>
      </c>
      <c r="C93" s="21"/>
      <c r="D93" s="186" t="s">
        <v>179</v>
      </c>
      <c r="E93" s="21"/>
      <c r="F93" s="21"/>
      <c r="G93" s="174"/>
      <c r="H93" s="21"/>
      <c r="I93" s="21"/>
      <c r="R93" s="484"/>
    </row>
    <row r="94" spans="1:19">
      <c r="A94" s="177"/>
      <c r="B94" s="150" t="s">
        <v>107</v>
      </c>
      <c r="C94" s="178"/>
      <c r="D94" s="179" t="s">
        <v>299</v>
      </c>
      <c r="E94" s="177"/>
      <c r="F94" s="178"/>
      <c r="G94" s="180"/>
      <c r="H94" s="177"/>
      <c r="I94" s="177"/>
      <c r="R94" s="485"/>
    </row>
    <row r="95" spans="1:19" ht="30">
      <c r="A95" s="177"/>
      <c r="B95" s="150" t="s">
        <v>107</v>
      </c>
      <c r="C95" s="178"/>
      <c r="D95" s="179" t="s">
        <v>986</v>
      </c>
      <c r="E95" s="177"/>
      <c r="F95" s="178"/>
      <c r="G95" s="180"/>
      <c r="H95" s="177"/>
      <c r="I95" s="177"/>
      <c r="R95" s="485"/>
    </row>
    <row r="96" spans="1:19">
      <c r="A96" s="181"/>
      <c r="B96" s="150" t="s">
        <v>107</v>
      </c>
      <c r="C96" s="182"/>
      <c r="D96" s="183" t="s">
        <v>987</v>
      </c>
      <c r="E96" s="181"/>
      <c r="F96" s="184">
        <v>147</v>
      </c>
      <c r="G96" s="185"/>
      <c r="H96" s="181"/>
      <c r="I96" s="181"/>
      <c r="R96" s="486"/>
    </row>
    <row r="97" spans="1:19">
      <c r="A97" s="187" t="s">
        <v>214</v>
      </c>
      <c r="B97" s="187" t="s">
        <v>259</v>
      </c>
      <c r="C97" s="188" t="s">
        <v>432</v>
      </c>
      <c r="D97" s="189" t="s">
        <v>433</v>
      </c>
      <c r="E97" s="190" t="s">
        <v>125</v>
      </c>
      <c r="F97" s="191">
        <v>135.66</v>
      </c>
      <c r="G97" s="192">
        <v>484</v>
      </c>
      <c r="H97" s="193">
        <f>ROUND(G97*F97,2)</f>
        <v>65659.44</v>
      </c>
      <c r="I97" s="189"/>
      <c r="J97" s="172">
        <f>F97</f>
        <v>135.66</v>
      </c>
      <c r="K97" s="13">
        <f>G97*J97</f>
        <v>65659.44</v>
      </c>
      <c r="M97" s="13">
        <f>L97*G97</f>
        <v>0</v>
      </c>
      <c r="N97" s="172"/>
      <c r="O97" s="13">
        <f>G97*N97</f>
        <v>0</v>
      </c>
      <c r="P97" s="172">
        <f>F97-J97-L97-N97</f>
        <v>0</v>
      </c>
      <c r="Q97" s="13">
        <f>P97*G97</f>
        <v>0</v>
      </c>
      <c r="R97" s="487">
        <v>11.55</v>
      </c>
      <c r="S97" s="483">
        <f>R97*G97</f>
        <v>5590.2000000000007</v>
      </c>
    </row>
    <row r="98" spans="1:19">
      <c r="A98" s="21"/>
      <c r="B98" s="150" t="s">
        <v>101</v>
      </c>
      <c r="C98" s="21"/>
      <c r="D98" s="173" t="s">
        <v>433</v>
      </c>
      <c r="E98" s="21"/>
      <c r="F98" s="21"/>
      <c r="G98" s="174"/>
      <c r="H98" s="21"/>
      <c r="I98" s="21"/>
      <c r="R98" s="484"/>
    </row>
    <row r="99" spans="1:19">
      <c r="A99" s="181"/>
      <c r="B99" s="150" t="s">
        <v>107</v>
      </c>
      <c r="C99" s="181"/>
      <c r="D99" s="183" t="s">
        <v>988</v>
      </c>
      <c r="E99" s="181"/>
      <c r="F99" s="184">
        <v>135.66</v>
      </c>
      <c r="G99" s="185"/>
      <c r="H99" s="181"/>
      <c r="I99" s="181"/>
      <c r="R99" s="486"/>
    </row>
    <row r="100" spans="1:19">
      <c r="A100" s="187" t="s">
        <v>222</v>
      </c>
      <c r="B100" s="187" t="s">
        <v>259</v>
      </c>
      <c r="C100" s="188" t="s">
        <v>415</v>
      </c>
      <c r="D100" s="189" t="s">
        <v>416</v>
      </c>
      <c r="E100" s="190" t="s">
        <v>125</v>
      </c>
      <c r="F100" s="191">
        <v>14.42</v>
      </c>
      <c r="G100" s="192">
        <v>752</v>
      </c>
      <c r="H100" s="193">
        <f>ROUND(G100*F100,2)</f>
        <v>10843.84</v>
      </c>
      <c r="J100" s="232">
        <f>F100</f>
        <v>14.42</v>
      </c>
      <c r="K100" s="13">
        <f>G100*J100</f>
        <v>10843.84</v>
      </c>
      <c r="M100" s="13">
        <f>L100*G100</f>
        <v>0</v>
      </c>
      <c r="O100" s="13">
        <f>G100*N100</f>
        <v>0</v>
      </c>
      <c r="P100" s="172">
        <f>F100-J100-L100-N100</f>
        <v>0</v>
      </c>
      <c r="Q100" s="13">
        <f>P100*G100</f>
        <v>0</v>
      </c>
      <c r="R100" s="487">
        <v>1.2</v>
      </c>
      <c r="S100" s="483">
        <f>R100*G100</f>
        <v>902.4</v>
      </c>
    </row>
    <row r="101" spans="1:19">
      <c r="A101" s="21"/>
      <c r="B101" s="150" t="s">
        <v>101</v>
      </c>
      <c r="C101" s="21"/>
      <c r="D101" s="173" t="s">
        <v>416</v>
      </c>
      <c r="E101" s="21"/>
      <c r="F101" s="21"/>
      <c r="G101" s="174"/>
      <c r="H101" s="21"/>
      <c r="I101" s="21"/>
      <c r="R101" s="484"/>
    </row>
    <row r="102" spans="1:19">
      <c r="A102" s="181"/>
      <c r="B102" s="150" t="s">
        <v>107</v>
      </c>
      <c r="C102" s="181"/>
      <c r="D102" s="183" t="s">
        <v>989</v>
      </c>
      <c r="E102" s="181"/>
      <c r="F102" s="184">
        <v>14.42</v>
      </c>
      <c r="G102" s="185"/>
      <c r="H102" s="181"/>
      <c r="I102" s="181"/>
      <c r="R102" s="486"/>
    </row>
    <row r="103" spans="1:19">
      <c r="A103" s="160"/>
      <c r="B103" s="161" t="s">
        <v>92</v>
      </c>
      <c r="C103" s="161" t="s">
        <v>148</v>
      </c>
      <c r="D103" s="161" t="s">
        <v>459</v>
      </c>
      <c r="E103" s="160"/>
      <c r="F103" s="160"/>
      <c r="G103" s="162"/>
      <c r="H103" s="163">
        <f>H104+H108+H114+H119+H121+H123+H128</f>
        <v>63640</v>
      </c>
      <c r="I103" s="160"/>
      <c r="J103" s="10"/>
      <c r="K103" s="231">
        <f>SUM(K104:K132)</f>
        <v>16700</v>
      </c>
      <c r="M103" s="231">
        <f>SUM(M104:M132)</f>
        <v>46940</v>
      </c>
      <c r="O103" s="231">
        <f>SUM(O104:O132)</f>
        <v>0</v>
      </c>
      <c r="Q103" s="231">
        <f>SUM(Q104:Q132)</f>
        <v>0</v>
      </c>
      <c r="R103" s="488"/>
      <c r="S103" s="483">
        <f>SUM(S104:S131)</f>
        <v>0</v>
      </c>
    </row>
    <row r="104" spans="1:19" ht="30">
      <c r="A104" s="165" t="s">
        <v>229</v>
      </c>
      <c r="B104" s="165" t="s">
        <v>96</v>
      </c>
      <c r="C104" s="166" t="s">
        <v>859</v>
      </c>
      <c r="D104" s="167" t="s">
        <v>860</v>
      </c>
      <c r="E104" s="168" t="s">
        <v>190</v>
      </c>
      <c r="F104" s="169">
        <v>6</v>
      </c>
      <c r="G104" s="170">
        <v>890</v>
      </c>
      <c r="H104" s="171">
        <f>ROUND(G104*F104,2)</f>
        <v>5340</v>
      </c>
      <c r="I104" s="167"/>
      <c r="K104" s="13">
        <f>G104*J104</f>
        <v>0</v>
      </c>
      <c r="L104" s="172">
        <f>F104</f>
        <v>6</v>
      </c>
      <c r="M104" s="13">
        <f>L104*G104</f>
        <v>5340</v>
      </c>
      <c r="N104" s="233"/>
      <c r="O104" s="13">
        <f>G104*N104</f>
        <v>0</v>
      </c>
      <c r="P104" s="172">
        <f>F104-J104-L104-N104</f>
        <v>0</v>
      </c>
      <c r="Q104" s="13">
        <f>P104*G104</f>
        <v>0</v>
      </c>
      <c r="R104" s="482"/>
      <c r="S104" s="483">
        <f>R104*G104</f>
        <v>0</v>
      </c>
    </row>
    <row r="105" spans="1:19" ht="45">
      <c r="A105" s="21"/>
      <c r="B105" s="150" t="s">
        <v>101</v>
      </c>
      <c r="C105" s="21"/>
      <c r="D105" s="173" t="s">
        <v>861</v>
      </c>
      <c r="E105" s="21"/>
      <c r="F105" s="21"/>
      <c r="G105" s="174"/>
      <c r="H105" s="21"/>
      <c r="I105" s="21"/>
      <c r="R105" s="484"/>
    </row>
    <row r="106" spans="1:19">
      <c r="A106" s="177"/>
      <c r="B106" s="150" t="s">
        <v>107</v>
      </c>
      <c r="C106" s="178"/>
      <c r="D106" s="179" t="s">
        <v>756</v>
      </c>
      <c r="E106" s="177"/>
      <c r="F106" s="178"/>
      <c r="G106" s="180"/>
      <c r="H106" s="177"/>
      <c r="I106" s="177"/>
      <c r="R106" s="485"/>
    </row>
    <row r="107" spans="1:19">
      <c r="A107" s="181"/>
      <c r="B107" s="150" t="s">
        <v>107</v>
      </c>
      <c r="C107" s="182"/>
      <c r="D107" s="183" t="s">
        <v>990</v>
      </c>
      <c r="E107" s="181"/>
      <c r="F107" s="184">
        <v>6</v>
      </c>
      <c r="G107" s="185"/>
      <c r="H107" s="181"/>
      <c r="I107" s="181"/>
      <c r="R107" s="486"/>
    </row>
    <row r="108" spans="1:19" ht="30">
      <c r="A108" s="165" t="s">
        <v>234</v>
      </c>
      <c r="B108" s="165" t="s">
        <v>96</v>
      </c>
      <c r="C108" s="166" t="s">
        <v>863</v>
      </c>
      <c r="D108" s="167" t="s">
        <v>864</v>
      </c>
      <c r="E108" s="168" t="s">
        <v>99</v>
      </c>
      <c r="F108" s="169">
        <v>4</v>
      </c>
      <c r="G108" s="170">
        <v>5400</v>
      </c>
      <c r="H108" s="171">
        <f>ROUND(G108*F108,2)</f>
        <v>21600</v>
      </c>
      <c r="I108" s="167"/>
      <c r="J108">
        <f>1</f>
        <v>1</v>
      </c>
      <c r="K108" s="13">
        <f>G108*J108</f>
        <v>5400</v>
      </c>
      <c r="L108" s="172">
        <f>F108-J108</f>
        <v>3</v>
      </c>
      <c r="M108" s="13">
        <f>L108*G108</f>
        <v>16200</v>
      </c>
      <c r="N108" s="233"/>
      <c r="O108" s="13">
        <f>G108*N108</f>
        <v>0</v>
      </c>
      <c r="P108" s="172">
        <f>F108-J108-L108-N108</f>
        <v>0</v>
      </c>
      <c r="Q108" s="13">
        <f>P108*G108</f>
        <v>0</v>
      </c>
      <c r="R108" s="482"/>
      <c r="S108" s="483">
        <f>R108*G108</f>
        <v>0</v>
      </c>
    </row>
    <row r="109" spans="1:19">
      <c r="A109" s="21"/>
      <c r="B109" s="150" t="s">
        <v>101</v>
      </c>
      <c r="C109" s="21"/>
      <c r="D109" s="173" t="s">
        <v>864</v>
      </c>
      <c r="E109" s="21"/>
      <c r="F109" s="21"/>
      <c r="G109" s="174"/>
      <c r="H109" s="21"/>
      <c r="I109" s="21"/>
      <c r="R109" s="484"/>
    </row>
    <row r="110" spans="1:19" ht="30">
      <c r="A110" s="21"/>
      <c r="B110" s="150" t="s">
        <v>105</v>
      </c>
      <c r="C110" s="21"/>
      <c r="D110" s="186" t="s">
        <v>865</v>
      </c>
      <c r="E110" s="21"/>
      <c r="F110" s="21"/>
      <c r="G110" s="174"/>
      <c r="H110" s="21"/>
      <c r="I110" s="21"/>
      <c r="R110" s="484"/>
    </row>
    <row r="111" spans="1:19">
      <c r="A111" s="177"/>
      <c r="B111" s="150" t="s">
        <v>107</v>
      </c>
      <c r="C111" s="178"/>
      <c r="D111" s="179" t="s">
        <v>756</v>
      </c>
      <c r="E111" s="177"/>
      <c r="F111" s="178"/>
      <c r="G111" s="180"/>
      <c r="H111" s="177"/>
      <c r="I111" s="177"/>
      <c r="R111" s="485"/>
    </row>
    <row r="112" spans="1:19">
      <c r="A112" s="181"/>
      <c r="B112" s="150" t="s">
        <v>107</v>
      </c>
      <c r="C112" s="182"/>
      <c r="D112" s="183" t="s">
        <v>866</v>
      </c>
      <c r="E112" s="181"/>
      <c r="F112" s="184">
        <v>3</v>
      </c>
      <c r="G112" s="185"/>
      <c r="H112" s="181"/>
      <c r="I112" s="181"/>
      <c r="R112" s="486"/>
    </row>
    <row r="113" spans="1:19">
      <c r="A113" s="181"/>
      <c r="B113" s="150" t="s">
        <v>107</v>
      </c>
      <c r="C113" s="182"/>
      <c r="D113" s="183" t="s">
        <v>991</v>
      </c>
      <c r="E113" s="181"/>
      <c r="F113" s="184">
        <v>1</v>
      </c>
      <c r="G113" s="185"/>
      <c r="H113" s="181"/>
      <c r="I113" s="181"/>
      <c r="R113" s="486"/>
    </row>
    <row r="114" spans="1:19" ht="30">
      <c r="A114" s="165" t="s">
        <v>241</v>
      </c>
      <c r="B114" s="165" t="s">
        <v>96</v>
      </c>
      <c r="C114" s="166" t="s">
        <v>868</v>
      </c>
      <c r="D114" s="167" t="s">
        <v>869</v>
      </c>
      <c r="E114" s="168" t="s">
        <v>99</v>
      </c>
      <c r="F114" s="169">
        <v>4</v>
      </c>
      <c r="G114" s="170">
        <v>3800</v>
      </c>
      <c r="H114" s="171">
        <f>ROUND(G114*F114,2)</f>
        <v>15200</v>
      </c>
      <c r="I114" s="167"/>
      <c r="J114">
        <v>1</v>
      </c>
      <c r="K114" s="13">
        <f>G114*J114</f>
        <v>3800</v>
      </c>
      <c r="L114">
        <v>3</v>
      </c>
      <c r="M114" s="13">
        <f>L114*G114</f>
        <v>11400</v>
      </c>
      <c r="N114" s="233"/>
      <c r="O114" s="13">
        <f>G114*N114</f>
        <v>0</v>
      </c>
      <c r="P114" s="172">
        <f>F114-J114-L114-N114</f>
        <v>0</v>
      </c>
      <c r="Q114" s="13">
        <f>P114*G114</f>
        <v>0</v>
      </c>
      <c r="R114" s="482"/>
      <c r="S114" s="483">
        <f>R114*G114</f>
        <v>0</v>
      </c>
    </row>
    <row r="115" spans="1:19">
      <c r="A115" s="21"/>
      <c r="B115" s="150" t="s">
        <v>101</v>
      </c>
      <c r="C115" s="21"/>
      <c r="D115" s="173" t="s">
        <v>869</v>
      </c>
      <c r="E115" s="21"/>
      <c r="F115" s="21"/>
      <c r="G115" s="174"/>
      <c r="H115" s="21"/>
      <c r="I115" s="21"/>
      <c r="R115" s="484"/>
    </row>
    <row r="116" spans="1:19">
      <c r="A116" s="177"/>
      <c r="B116" s="150" t="s">
        <v>107</v>
      </c>
      <c r="C116" s="178"/>
      <c r="D116" s="179" t="s">
        <v>756</v>
      </c>
      <c r="E116" s="177"/>
      <c r="F116" s="178"/>
      <c r="G116" s="180"/>
      <c r="H116" s="177"/>
      <c r="I116" s="177"/>
      <c r="R116" s="485"/>
    </row>
    <row r="117" spans="1:19">
      <c r="A117" s="181"/>
      <c r="B117" s="150" t="s">
        <v>107</v>
      </c>
      <c r="C117" s="182"/>
      <c r="D117" s="183" t="s">
        <v>866</v>
      </c>
      <c r="E117" s="181"/>
      <c r="F117" s="184">
        <v>3</v>
      </c>
      <c r="G117" s="185"/>
      <c r="H117" s="181"/>
      <c r="I117" s="181"/>
      <c r="R117" s="486"/>
    </row>
    <row r="118" spans="1:19">
      <c r="A118" s="181"/>
      <c r="B118" s="150" t="s">
        <v>107</v>
      </c>
      <c r="C118" s="182"/>
      <c r="D118" s="183" t="s">
        <v>991</v>
      </c>
      <c r="E118" s="181"/>
      <c r="F118" s="184">
        <v>1</v>
      </c>
      <c r="G118" s="185"/>
      <c r="H118" s="181"/>
      <c r="I118" s="181"/>
      <c r="R118" s="486"/>
    </row>
    <row r="119" spans="1:19" ht="30">
      <c r="A119" s="187" t="s">
        <v>246</v>
      </c>
      <c r="B119" s="187" t="s">
        <v>259</v>
      </c>
      <c r="C119" s="188" t="s">
        <v>870</v>
      </c>
      <c r="D119" s="189" t="s">
        <v>871</v>
      </c>
      <c r="E119" s="190" t="s">
        <v>99</v>
      </c>
      <c r="F119" s="191">
        <v>3</v>
      </c>
      <c r="G119" s="192">
        <v>2100</v>
      </c>
      <c r="H119" s="193">
        <f>ROUND(G119*F119,2)</f>
        <v>6300</v>
      </c>
      <c r="I119" s="232"/>
      <c r="J119" s="172">
        <f>F119</f>
        <v>3</v>
      </c>
      <c r="K119" s="13">
        <f>G119*J119</f>
        <v>6300</v>
      </c>
      <c r="M119" s="13">
        <f>L119*G119</f>
        <v>0</v>
      </c>
      <c r="N119" s="233"/>
      <c r="O119" s="13">
        <f>G119*N119</f>
        <v>0</v>
      </c>
      <c r="P119" s="172">
        <f>F119-J119-L119-N119</f>
        <v>0</v>
      </c>
      <c r="Q119" s="13">
        <f>P119*G119</f>
        <v>0</v>
      </c>
      <c r="R119" s="487"/>
      <c r="S119" s="483">
        <f>R119*G119</f>
        <v>0</v>
      </c>
    </row>
    <row r="120" spans="1:19">
      <c r="A120" s="21"/>
      <c r="B120" s="150" t="s">
        <v>101</v>
      </c>
      <c r="C120" s="21"/>
      <c r="D120" s="173" t="s">
        <v>871</v>
      </c>
      <c r="E120" s="21"/>
      <c r="F120" s="21"/>
      <c r="G120" s="174"/>
      <c r="H120" s="21"/>
      <c r="I120" s="21"/>
      <c r="R120" s="484"/>
    </row>
    <row r="121" spans="1:19" ht="30">
      <c r="A121" s="187" t="s">
        <v>254</v>
      </c>
      <c r="B121" s="187" t="s">
        <v>259</v>
      </c>
      <c r="C121" s="188" t="s">
        <v>872</v>
      </c>
      <c r="D121" s="189" t="s">
        <v>873</v>
      </c>
      <c r="E121" s="190" t="s">
        <v>99</v>
      </c>
      <c r="F121" s="191">
        <v>1</v>
      </c>
      <c r="G121" s="192">
        <v>1200</v>
      </c>
      <c r="H121" s="193">
        <f>ROUND(G121*F121,2)</f>
        <v>1200</v>
      </c>
      <c r="I121" s="232"/>
      <c r="J121" s="172">
        <f>F121</f>
        <v>1</v>
      </c>
      <c r="K121" s="13">
        <f>G121*J121</f>
        <v>1200</v>
      </c>
      <c r="M121" s="13">
        <f>L121*G121</f>
        <v>0</v>
      </c>
      <c r="N121" s="233"/>
      <c r="O121" s="13">
        <f>G121*N121</f>
        <v>0</v>
      </c>
      <c r="P121" s="172">
        <f>F121-J121-L121-N121</f>
        <v>0</v>
      </c>
      <c r="Q121" s="13">
        <f>P121*G121</f>
        <v>0</v>
      </c>
      <c r="R121" s="487"/>
      <c r="S121" s="483">
        <f>R121*G121</f>
        <v>0</v>
      </c>
    </row>
    <row r="122" spans="1:19">
      <c r="A122" s="21"/>
      <c r="B122" s="150" t="s">
        <v>101</v>
      </c>
      <c r="C122" s="21"/>
      <c r="D122" s="173" t="s">
        <v>873</v>
      </c>
      <c r="E122" s="21"/>
      <c r="F122" s="21"/>
      <c r="G122" s="174"/>
      <c r="H122" s="21"/>
      <c r="I122" s="21"/>
      <c r="R122" s="484"/>
    </row>
    <row r="123" spans="1:19" ht="30">
      <c r="A123" s="165" t="s">
        <v>258</v>
      </c>
      <c r="B123" s="165" t="s">
        <v>96</v>
      </c>
      <c r="C123" s="166" t="s">
        <v>461</v>
      </c>
      <c r="D123" s="167" t="s">
        <v>462</v>
      </c>
      <c r="E123" s="168" t="s">
        <v>99</v>
      </c>
      <c r="F123" s="169">
        <v>3</v>
      </c>
      <c r="G123" s="170">
        <v>3500</v>
      </c>
      <c r="H123" s="171">
        <f>ROUND(G123*F123,2)</f>
        <v>10500</v>
      </c>
      <c r="I123" s="167"/>
      <c r="K123" s="13">
        <f>G123*J123</f>
        <v>0</v>
      </c>
      <c r="L123" s="172">
        <f>F123</f>
        <v>3</v>
      </c>
      <c r="M123" s="13">
        <f>L123*G123</f>
        <v>10500</v>
      </c>
      <c r="N123" s="233"/>
      <c r="O123" s="13">
        <f>G123*N123</f>
        <v>0</v>
      </c>
      <c r="P123" s="172">
        <f>F123-J123-L123-N123</f>
        <v>0</v>
      </c>
      <c r="Q123" s="13">
        <f>P123*G123</f>
        <v>0</v>
      </c>
      <c r="R123" s="482"/>
      <c r="S123" s="483">
        <f>R123*G123</f>
        <v>0</v>
      </c>
    </row>
    <row r="124" spans="1:19" ht="30">
      <c r="A124" s="21"/>
      <c r="B124" s="150" t="s">
        <v>101</v>
      </c>
      <c r="C124" s="21"/>
      <c r="D124" s="173" t="s">
        <v>462</v>
      </c>
      <c r="E124" s="21"/>
      <c r="F124" s="21"/>
      <c r="G124" s="174"/>
      <c r="H124" s="21"/>
      <c r="I124" s="21"/>
      <c r="R124" s="484"/>
    </row>
    <row r="125" spans="1:19" ht="135">
      <c r="A125" s="21"/>
      <c r="B125" s="150" t="s">
        <v>105</v>
      </c>
      <c r="C125" s="21"/>
      <c r="D125" s="186" t="s">
        <v>463</v>
      </c>
      <c r="E125" s="21"/>
      <c r="F125" s="21"/>
      <c r="G125" s="174"/>
      <c r="H125" s="21"/>
      <c r="I125" s="21"/>
      <c r="R125" s="484"/>
    </row>
    <row r="126" spans="1:19">
      <c r="A126" s="177"/>
      <c r="B126" s="150" t="s">
        <v>107</v>
      </c>
      <c r="C126" s="178"/>
      <c r="D126" s="179" t="s">
        <v>252</v>
      </c>
      <c r="E126" s="177"/>
      <c r="F126" s="178"/>
      <c r="G126" s="180"/>
      <c r="H126" s="177"/>
      <c r="I126" s="177"/>
      <c r="R126" s="485"/>
    </row>
    <row r="127" spans="1:19">
      <c r="A127" s="181"/>
      <c r="B127" s="150" t="s">
        <v>107</v>
      </c>
      <c r="C127" s="182"/>
      <c r="D127" s="183" t="s">
        <v>992</v>
      </c>
      <c r="E127" s="181"/>
      <c r="F127" s="184">
        <v>3</v>
      </c>
      <c r="G127" s="185"/>
      <c r="H127" s="181"/>
      <c r="I127" s="181"/>
      <c r="R127" s="486"/>
    </row>
    <row r="128" spans="1:19" ht="30">
      <c r="A128" s="165" t="s">
        <v>264</v>
      </c>
      <c r="B128" s="165" t="s">
        <v>96</v>
      </c>
      <c r="C128" s="166" t="s">
        <v>467</v>
      </c>
      <c r="D128" s="167" t="s">
        <v>468</v>
      </c>
      <c r="E128" s="168" t="s">
        <v>99</v>
      </c>
      <c r="F128" s="169">
        <v>1</v>
      </c>
      <c r="G128" s="170">
        <v>3500</v>
      </c>
      <c r="H128" s="171">
        <f>ROUND(G128*F128,2)</f>
        <v>3500</v>
      </c>
      <c r="I128" s="167"/>
      <c r="K128" s="13">
        <f>G128*J128</f>
        <v>0</v>
      </c>
      <c r="L128" s="172">
        <f>F128</f>
        <v>1</v>
      </c>
      <c r="M128" s="13">
        <f>L128*G128</f>
        <v>3500</v>
      </c>
      <c r="N128" s="233"/>
      <c r="O128" s="13">
        <f>G128*N128</f>
        <v>0</v>
      </c>
      <c r="P128" s="172">
        <f>F128-J128-L128-N128</f>
        <v>0</v>
      </c>
      <c r="Q128" s="13">
        <f>P128*G128</f>
        <v>0</v>
      </c>
      <c r="R128" s="482"/>
      <c r="S128" s="483">
        <f>R128*G128</f>
        <v>0</v>
      </c>
    </row>
    <row r="129" spans="1:19" ht="30">
      <c r="A129" s="21"/>
      <c r="B129" s="150" t="s">
        <v>101</v>
      </c>
      <c r="C129" s="21"/>
      <c r="D129" s="173" t="s">
        <v>469</v>
      </c>
      <c r="E129" s="21"/>
      <c r="F129" s="21"/>
      <c r="G129" s="174"/>
      <c r="H129" s="21"/>
      <c r="I129" s="21"/>
      <c r="R129" s="484"/>
    </row>
    <row r="130" spans="1:19" ht="135">
      <c r="A130" s="21"/>
      <c r="B130" s="150" t="s">
        <v>105</v>
      </c>
      <c r="C130" s="21"/>
      <c r="D130" s="186" t="s">
        <v>463</v>
      </c>
      <c r="E130" s="21"/>
      <c r="F130" s="21"/>
      <c r="G130" s="174"/>
      <c r="H130" s="21"/>
      <c r="I130" s="21"/>
      <c r="R130" s="484"/>
    </row>
    <row r="131" spans="1:19">
      <c r="A131" s="177"/>
      <c r="B131" s="150" t="s">
        <v>107</v>
      </c>
      <c r="C131" s="178"/>
      <c r="D131" s="179" t="s">
        <v>252</v>
      </c>
      <c r="E131" s="177"/>
      <c r="F131" s="178"/>
      <c r="G131" s="180"/>
      <c r="H131" s="177"/>
      <c r="I131" s="177"/>
      <c r="R131" s="485"/>
    </row>
    <row r="132" spans="1:19">
      <c r="A132" s="181"/>
      <c r="B132" s="150" t="s">
        <v>107</v>
      </c>
      <c r="C132" s="182"/>
      <c r="D132" s="183" t="s">
        <v>470</v>
      </c>
      <c r="E132" s="181"/>
      <c r="F132" s="184">
        <v>1</v>
      </c>
      <c r="G132" s="185"/>
      <c r="H132" s="181"/>
      <c r="I132" s="181"/>
      <c r="R132" s="486"/>
    </row>
    <row r="133" spans="1:19">
      <c r="A133" s="160"/>
      <c r="B133" s="161" t="s">
        <v>92</v>
      </c>
      <c r="C133" s="161" t="s">
        <v>154</v>
      </c>
      <c r="D133" s="161" t="s">
        <v>472</v>
      </c>
      <c r="E133" s="160"/>
      <c r="F133" s="160"/>
      <c r="G133" s="162"/>
      <c r="H133" s="163">
        <f>H134+H139+H142+H147+H150+H156+H163</f>
        <v>74189.36</v>
      </c>
      <c r="I133" s="160"/>
      <c r="J133" s="10"/>
      <c r="K133" s="231">
        <f>SUM(K134:K168)</f>
        <v>23498.36</v>
      </c>
      <c r="M133" s="231">
        <f>SUM(M134:M168)</f>
        <v>50691</v>
      </c>
      <c r="O133" s="231">
        <f>SUM(O134:O168)</f>
        <v>0</v>
      </c>
      <c r="Q133" s="231">
        <f>SUM(Q134:Q168)</f>
        <v>0</v>
      </c>
      <c r="R133" s="488"/>
      <c r="S133" s="483">
        <f>S134+S139+S142+S147</f>
        <v>1386</v>
      </c>
    </row>
    <row r="134" spans="1:19" ht="30">
      <c r="A134" s="165" t="s">
        <v>270</v>
      </c>
      <c r="B134" s="165" t="s">
        <v>96</v>
      </c>
      <c r="C134" s="166" t="s">
        <v>521</v>
      </c>
      <c r="D134" s="167" t="s">
        <v>522</v>
      </c>
      <c r="E134" s="168" t="s">
        <v>190</v>
      </c>
      <c r="F134" s="169">
        <v>34</v>
      </c>
      <c r="G134" s="170">
        <v>435</v>
      </c>
      <c r="H134" s="171">
        <f>ROUND(G134*F134,2)</f>
        <v>14790</v>
      </c>
      <c r="I134" s="167" t="s">
        <v>100</v>
      </c>
      <c r="K134" s="13">
        <f>G134*J134</f>
        <v>0</v>
      </c>
      <c r="L134" s="172">
        <f>F134</f>
        <v>34</v>
      </c>
      <c r="M134" s="13">
        <f>L134*G134</f>
        <v>14790</v>
      </c>
      <c r="N134" s="233"/>
      <c r="O134" s="13">
        <f>G134*N134</f>
        <v>0</v>
      </c>
      <c r="P134" s="172">
        <f>F134-J134-L134-N134</f>
        <v>0</v>
      </c>
      <c r="Q134" s="13">
        <f>P134*G134</f>
        <v>0</v>
      </c>
      <c r="R134" s="482">
        <v>7</v>
      </c>
      <c r="S134" s="483">
        <f>R134*G134</f>
        <v>3045</v>
      </c>
    </row>
    <row r="135" spans="1:19" ht="45">
      <c r="A135" s="21"/>
      <c r="B135" s="150" t="s">
        <v>101</v>
      </c>
      <c r="C135" s="21"/>
      <c r="D135" s="173" t="s">
        <v>523</v>
      </c>
      <c r="E135" s="21"/>
      <c r="F135" s="21"/>
      <c r="G135" s="174"/>
      <c r="H135" s="21"/>
      <c r="I135" s="21"/>
      <c r="R135" s="484"/>
    </row>
    <row r="136" spans="1:19">
      <c r="A136" s="21"/>
      <c r="B136" s="175" t="s">
        <v>103</v>
      </c>
      <c r="C136" s="21"/>
      <c r="D136" s="176" t="s">
        <v>524</v>
      </c>
      <c r="E136" s="21"/>
      <c r="F136" s="21"/>
      <c r="G136" s="174"/>
      <c r="H136" s="21"/>
      <c r="I136" s="21"/>
      <c r="R136" s="484"/>
    </row>
    <row r="137" spans="1:19">
      <c r="A137" s="177"/>
      <c r="B137" s="150" t="s">
        <v>107</v>
      </c>
      <c r="C137" s="178"/>
      <c r="D137" s="179" t="s">
        <v>525</v>
      </c>
      <c r="E137" s="177"/>
      <c r="F137" s="178"/>
      <c r="G137" s="180"/>
      <c r="H137" s="177"/>
      <c r="I137" s="177"/>
      <c r="R137" s="485"/>
    </row>
    <row r="138" spans="1:19" ht="30">
      <c r="A138" s="181"/>
      <c r="B138" s="150" t="s">
        <v>107</v>
      </c>
      <c r="C138" s="182"/>
      <c r="D138" s="183" t="s">
        <v>993</v>
      </c>
      <c r="E138" s="181"/>
      <c r="F138" s="184">
        <v>34</v>
      </c>
      <c r="G138" s="185"/>
      <c r="H138" s="181"/>
      <c r="I138" s="181"/>
      <c r="R138" s="486"/>
    </row>
    <row r="139" spans="1:19" ht="30">
      <c r="A139" s="187" t="s">
        <v>276</v>
      </c>
      <c r="B139" s="187" t="s">
        <v>259</v>
      </c>
      <c r="C139" s="188" t="s">
        <v>528</v>
      </c>
      <c r="D139" s="189" t="s">
        <v>529</v>
      </c>
      <c r="E139" s="190" t="s">
        <v>190</v>
      </c>
      <c r="F139" s="191">
        <v>34.68</v>
      </c>
      <c r="G139" s="192">
        <v>177</v>
      </c>
      <c r="H139" s="193">
        <f>ROUND(G139*F139,2)</f>
        <v>6138.36</v>
      </c>
      <c r="I139" s="189" t="s">
        <v>100</v>
      </c>
      <c r="J139" s="172">
        <f>F139</f>
        <v>34.68</v>
      </c>
      <c r="K139" s="13">
        <f>G139*J139</f>
        <v>6138.36</v>
      </c>
      <c r="M139" s="13">
        <f>L139*G139</f>
        <v>0</v>
      </c>
      <c r="N139" s="233"/>
      <c r="O139" s="13">
        <f>G139*N139</f>
        <v>0</v>
      </c>
      <c r="P139" s="172">
        <f>F139-J139-L139-N139</f>
        <v>0</v>
      </c>
      <c r="Q139" s="13">
        <f>P139*G139</f>
        <v>0</v>
      </c>
      <c r="R139" s="487">
        <v>7</v>
      </c>
      <c r="S139" s="483">
        <f>R139*G139</f>
        <v>1239</v>
      </c>
    </row>
    <row r="140" spans="1:19">
      <c r="A140" s="21"/>
      <c r="B140" s="150" t="s">
        <v>101</v>
      </c>
      <c r="C140" s="21"/>
      <c r="D140" s="173" t="s">
        <v>529</v>
      </c>
      <c r="E140" s="21"/>
      <c r="F140" s="21"/>
      <c r="G140" s="174"/>
      <c r="H140" s="21"/>
      <c r="I140" s="21"/>
      <c r="R140" s="484"/>
    </row>
    <row r="141" spans="1:19">
      <c r="A141" s="181"/>
      <c r="B141" s="150" t="s">
        <v>107</v>
      </c>
      <c r="C141" s="181"/>
      <c r="D141" s="183" t="s">
        <v>994</v>
      </c>
      <c r="E141" s="181"/>
      <c r="F141" s="184">
        <v>34.68</v>
      </c>
      <c r="G141" s="185"/>
      <c r="H141" s="181"/>
      <c r="I141" s="181"/>
      <c r="R141" s="486"/>
    </row>
    <row r="142" spans="1:19" ht="30">
      <c r="A142" s="165" t="s">
        <v>281</v>
      </c>
      <c r="B142" s="165" t="s">
        <v>96</v>
      </c>
      <c r="C142" s="166" t="s">
        <v>568</v>
      </c>
      <c r="D142" s="167" t="s">
        <v>569</v>
      </c>
      <c r="E142" s="168" t="s">
        <v>190</v>
      </c>
      <c r="F142" s="169">
        <v>75</v>
      </c>
      <c r="G142" s="170">
        <v>291</v>
      </c>
      <c r="H142" s="171">
        <f>ROUND(G142*F142,2)</f>
        <v>21825</v>
      </c>
      <c r="I142" s="167" t="s">
        <v>100</v>
      </c>
      <c r="K142" s="13">
        <f>G142*J142</f>
        <v>0</v>
      </c>
      <c r="L142" s="172">
        <f>F142</f>
        <v>75</v>
      </c>
      <c r="M142" s="13">
        <f>L142*G142</f>
        <v>21825</v>
      </c>
      <c r="N142" s="233"/>
      <c r="O142" s="13">
        <f>G142*N142</f>
        <v>0</v>
      </c>
      <c r="P142" s="172">
        <f>F142-J142-L142-N142</f>
        <v>0</v>
      </c>
      <c r="Q142" s="13">
        <f>P142*G142</f>
        <v>0</v>
      </c>
      <c r="R142" s="482">
        <v>-6</v>
      </c>
      <c r="S142" s="483">
        <f>R142*G142</f>
        <v>-1746</v>
      </c>
    </row>
    <row r="143" spans="1:19" ht="45">
      <c r="A143" s="21"/>
      <c r="B143" s="150" t="s">
        <v>101</v>
      </c>
      <c r="C143" s="21"/>
      <c r="D143" s="173" t="s">
        <v>570</v>
      </c>
      <c r="E143" s="21"/>
      <c r="F143" s="21"/>
      <c r="G143" s="174"/>
      <c r="H143" s="21"/>
      <c r="I143" s="21"/>
      <c r="R143" s="484"/>
    </row>
    <row r="144" spans="1:19">
      <c r="A144" s="21"/>
      <c r="B144" s="175" t="s">
        <v>103</v>
      </c>
      <c r="C144" s="21"/>
      <c r="D144" s="176" t="s">
        <v>571</v>
      </c>
      <c r="E144" s="21"/>
      <c r="F144" s="21"/>
      <c r="G144" s="174"/>
      <c r="H144" s="21"/>
      <c r="I144" s="21"/>
      <c r="R144" s="484"/>
    </row>
    <row r="145" spans="1:19">
      <c r="A145" s="177"/>
      <c r="B145" s="150" t="s">
        <v>107</v>
      </c>
      <c r="C145" s="178"/>
      <c r="D145" s="179" t="s">
        <v>525</v>
      </c>
      <c r="E145" s="177"/>
      <c r="F145" s="178"/>
      <c r="G145" s="180"/>
      <c r="H145" s="177"/>
      <c r="I145" s="177"/>
      <c r="R145" s="485"/>
    </row>
    <row r="146" spans="1:19">
      <c r="A146" s="181"/>
      <c r="B146" s="150" t="s">
        <v>107</v>
      </c>
      <c r="C146" s="182"/>
      <c r="D146" s="183" t="s">
        <v>995</v>
      </c>
      <c r="E146" s="181"/>
      <c r="F146" s="184">
        <v>75</v>
      </c>
      <c r="G146" s="185"/>
      <c r="H146" s="181"/>
      <c r="I146" s="181"/>
      <c r="R146" s="486"/>
    </row>
    <row r="147" spans="1:19" ht="30">
      <c r="A147" s="187" t="s">
        <v>287</v>
      </c>
      <c r="B147" s="187" t="s">
        <v>259</v>
      </c>
      <c r="C147" s="188" t="s">
        <v>996</v>
      </c>
      <c r="D147" s="189" t="s">
        <v>997</v>
      </c>
      <c r="E147" s="190" t="s">
        <v>190</v>
      </c>
      <c r="F147" s="191">
        <v>76.5</v>
      </c>
      <c r="G147" s="192">
        <v>192</v>
      </c>
      <c r="H147" s="193">
        <f>ROUND(G147*F147,2)</f>
        <v>14688</v>
      </c>
      <c r="I147" s="189" t="s">
        <v>100</v>
      </c>
      <c r="J147" s="172">
        <f>F147</f>
        <v>76.5</v>
      </c>
      <c r="K147" s="13">
        <f>G147*J147</f>
        <v>14688</v>
      </c>
      <c r="N147" s="233"/>
      <c r="P147" s="233"/>
      <c r="R147" s="487">
        <v>-6</v>
      </c>
      <c r="S147" s="483">
        <f>R147*G147</f>
        <v>-1152</v>
      </c>
    </row>
    <row r="148" spans="1:19">
      <c r="A148" s="21"/>
      <c r="B148" s="150" t="s">
        <v>101</v>
      </c>
      <c r="C148" s="21"/>
      <c r="D148" s="173" t="s">
        <v>997</v>
      </c>
      <c r="E148" s="21"/>
      <c r="F148" s="21"/>
      <c r="G148" s="174"/>
      <c r="H148" s="21"/>
      <c r="I148" s="21"/>
      <c r="R148" s="484"/>
    </row>
    <row r="149" spans="1:19">
      <c r="A149" s="181"/>
      <c r="B149" s="150" t="s">
        <v>107</v>
      </c>
      <c r="C149" s="181"/>
      <c r="D149" s="183" t="s">
        <v>998</v>
      </c>
      <c r="E149" s="181"/>
      <c r="F149" s="184">
        <v>76.5</v>
      </c>
      <c r="G149" s="185"/>
      <c r="H149" s="181"/>
      <c r="I149" s="181"/>
      <c r="R149" s="486"/>
    </row>
    <row r="150" spans="1:19" ht="30">
      <c r="A150" s="165" t="s">
        <v>294</v>
      </c>
      <c r="B150" s="165" t="s">
        <v>96</v>
      </c>
      <c r="C150" s="166" t="s">
        <v>999</v>
      </c>
      <c r="D150" s="167" t="s">
        <v>1000</v>
      </c>
      <c r="E150" s="168" t="s">
        <v>190</v>
      </c>
      <c r="F150" s="169">
        <v>46</v>
      </c>
      <c r="G150" s="170">
        <v>306</v>
      </c>
      <c r="H150" s="171">
        <f>ROUND(G150*F150,2)</f>
        <v>14076</v>
      </c>
      <c r="I150" s="167" t="s">
        <v>100</v>
      </c>
      <c r="K150" s="13">
        <f>G150*J150</f>
        <v>0</v>
      </c>
      <c r="L150" s="172">
        <f>F150</f>
        <v>46</v>
      </c>
      <c r="M150" s="13">
        <f>L150*G150</f>
        <v>14076</v>
      </c>
      <c r="N150" s="233"/>
      <c r="O150" s="13">
        <f>G150*N150</f>
        <v>0</v>
      </c>
      <c r="P150" s="172">
        <f>F150-J150-L150-N150</f>
        <v>0</v>
      </c>
      <c r="Q150" s="13">
        <f>P150*G150</f>
        <v>0</v>
      </c>
      <c r="R150" s="482"/>
      <c r="S150" s="483">
        <f>R150*G150</f>
        <v>0</v>
      </c>
    </row>
    <row r="151" spans="1:19" ht="45">
      <c r="A151" s="21"/>
      <c r="B151" s="150" t="s">
        <v>101</v>
      </c>
      <c r="C151" s="21"/>
      <c r="D151" s="173" t="s">
        <v>1001</v>
      </c>
      <c r="E151" s="21"/>
      <c r="F151" s="21"/>
      <c r="G151" s="174"/>
      <c r="H151" s="21"/>
      <c r="I151" s="21"/>
      <c r="R151" s="484"/>
    </row>
    <row r="152" spans="1:19">
      <c r="A152" s="21"/>
      <c r="B152" s="175" t="s">
        <v>103</v>
      </c>
      <c r="C152" s="21"/>
      <c r="D152" s="176" t="s">
        <v>1002</v>
      </c>
      <c r="E152" s="21"/>
      <c r="F152" s="21"/>
      <c r="G152" s="174"/>
      <c r="H152" s="21"/>
      <c r="I152" s="21"/>
      <c r="R152" s="484"/>
    </row>
    <row r="153" spans="1:19">
      <c r="A153" s="177"/>
      <c r="B153" s="150" t="s">
        <v>107</v>
      </c>
      <c r="C153" s="178"/>
      <c r="D153" s="179" t="s">
        <v>1003</v>
      </c>
      <c r="E153" s="177"/>
      <c r="F153" s="178"/>
      <c r="G153" s="180"/>
      <c r="H153" s="177"/>
      <c r="I153" s="177"/>
      <c r="R153" s="485"/>
    </row>
    <row r="154" spans="1:19" ht="30">
      <c r="A154" s="177"/>
      <c r="B154" s="150" t="s">
        <v>107</v>
      </c>
      <c r="C154" s="178"/>
      <c r="D154" s="179" t="s">
        <v>1004</v>
      </c>
      <c r="E154" s="177"/>
      <c r="F154" s="178"/>
      <c r="G154" s="180"/>
      <c r="H154" s="177"/>
      <c r="I154" s="177"/>
      <c r="R154" s="485"/>
    </row>
    <row r="155" spans="1:19">
      <c r="A155" s="181"/>
      <c r="B155" s="150" t="s">
        <v>107</v>
      </c>
      <c r="C155" s="182"/>
      <c r="D155" s="183" t="s">
        <v>401</v>
      </c>
      <c r="E155" s="181"/>
      <c r="F155" s="184">
        <v>46</v>
      </c>
      <c r="G155" s="185"/>
      <c r="H155" s="181"/>
      <c r="I155" s="181"/>
      <c r="R155" s="486"/>
    </row>
    <row r="156" spans="1:19" ht="30">
      <c r="A156" s="165" t="s">
        <v>303</v>
      </c>
      <c r="B156" s="165" t="s">
        <v>96</v>
      </c>
      <c r="C156" s="166" t="s">
        <v>633</v>
      </c>
      <c r="D156" s="167" t="s">
        <v>634</v>
      </c>
      <c r="E156" s="168" t="s">
        <v>99</v>
      </c>
      <c r="F156" s="169">
        <v>2</v>
      </c>
      <c r="G156" s="170">
        <v>439</v>
      </c>
      <c r="H156" s="171">
        <f>ROUND(G156*F156,2)</f>
        <v>878</v>
      </c>
      <c r="I156" s="167" t="s">
        <v>100</v>
      </c>
      <c r="J156" s="172">
        <f>F156</f>
        <v>2</v>
      </c>
      <c r="K156" s="13">
        <f>G156*J156</f>
        <v>878</v>
      </c>
      <c r="M156" s="13">
        <f>L156*G156</f>
        <v>0</v>
      </c>
      <c r="N156" s="233"/>
      <c r="O156" s="13">
        <f>G156*N156</f>
        <v>0</v>
      </c>
      <c r="P156" s="172">
        <f>F156-J156-L156-N156</f>
        <v>0</v>
      </c>
      <c r="Q156" s="13">
        <f>P156*G156</f>
        <v>0</v>
      </c>
      <c r="R156" s="482"/>
      <c r="S156" s="483">
        <f>R156*G156</f>
        <v>0</v>
      </c>
    </row>
    <row r="157" spans="1:19" ht="45">
      <c r="A157" s="21"/>
      <c r="B157" s="150" t="s">
        <v>101</v>
      </c>
      <c r="C157" s="21"/>
      <c r="D157" s="173" t="s">
        <v>635</v>
      </c>
      <c r="E157" s="21"/>
      <c r="F157" s="21"/>
      <c r="G157" s="174"/>
      <c r="H157" s="21"/>
      <c r="I157" s="21"/>
      <c r="R157" s="484"/>
    </row>
    <row r="158" spans="1:19">
      <c r="A158" s="21"/>
      <c r="B158" s="175" t="s">
        <v>103</v>
      </c>
      <c r="C158" s="21"/>
      <c r="D158" s="176" t="s">
        <v>636</v>
      </c>
      <c r="E158" s="21"/>
      <c r="F158" s="21"/>
      <c r="G158" s="174"/>
      <c r="H158" s="21"/>
      <c r="I158" s="21"/>
      <c r="R158" s="484"/>
    </row>
    <row r="159" spans="1:19" ht="60">
      <c r="A159" s="21"/>
      <c r="B159" s="150" t="s">
        <v>105</v>
      </c>
      <c r="C159" s="21"/>
      <c r="D159" s="186" t="s">
        <v>1005</v>
      </c>
      <c r="E159" s="21"/>
      <c r="F159" s="21"/>
      <c r="G159" s="174"/>
      <c r="H159" s="21"/>
      <c r="I159" s="21"/>
      <c r="R159" s="484"/>
    </row>
    <row r="160" spans="1:19">
      <c r="A160" s="177"/>
      <c r="B160" s="150" t="s">
        <v>107</v>
      </c>
      <c r="C160" s="178"/>
      <c r="D160" s="179" t="s">
        <v>108</v>
      </c>
      <c r="E160" s="177"/>
      <c r="F160" s="178"/>
      <c r="G160" s="180"/>
      <c r="H160" s="177"/>
      <c r="I160" s="177"/>
      <c r="R160" s="485"/>
    </row>
    <row r="161" spans="1:19" ht="30">
      <c r="A161" s="177"/>
      <c r="B161" s="150" t="s">
        <v>107</v>
      </c>
      <c r="C161" s="178"/>
      <c r="D161" s="179" t="s">
        <v>1006</v>
      </c>
      <c r="E161" s="177"/>
      <c r="F161" s="178"/>
      <c r="G161" s="180"/>
      <c r="H161" s="177"/>
      <c r="I161" s="177"/>
      <c r="R161" s="485"/>
    </row>
    <row r="162" spans="1:19">
      <c r="A162" s="181"/>
      <c r="B162" s="150" t="s">
        <v>107</v>
      </c>
      <c r="C162" s="182"/>
      <c r="D162" s="183" t="s">
        <v>1007</v>
      </c>
      <c r="E162" s="181"/>
      <c r="F162" s="184">
        <v>2</v>
      </c>
      <c r="G162" s="185"/>
      <c r="H162" s="181"/>
      <c r="I162" s="181"/>
      <c r="R162" s="486"/>
    </row>
    <row r="163" spans="1:19" ht="30">
      <c r="A163" s="165" t="s">
        <v>312</v>
      </c>
      <c r="B163" s="165" t="s">
        <v>96</v>
      </c>
      <c r="C163" s="166" t="s">
        <v>1008</v>
      </c>
      <c r="D163" s="167" t="s">
        <v>1009</v>
      </c>
      <c r="E163" s="168" t="s">
        <v>190</v>
      </c>
      <c r="F163" s="169">
        <v>46</v>
      </c>
      <c r="G163" s="170">
        <v>39</v>
      </c>
      <c r="H163" s="171">
        <f>ROUND(G163*F163,2)</f>
        <v>1794</v>
      </c>
      <c r="I163" s="167" t="s">
        <v>100</v>
      </c>
      <c r="J163" s="172">
        <f>F163</f>
        <v>46</v>
      </c>
      <c r="K163" s="13">
        <f>G163*J163</f>
        <v>1794</v>
      </c>
      <c r="M163" s="13">
        <f>L163*G163</f>
        <v>0</v>
      </c>
      <c r="N163" s="233"/>
      <c r="O163" s="13">
        <f>G163*N163</f>
        <v>0</v>
      </c>
      <c r="P163" s="172">
        <f>F163-J163-L163-N163</f>
        <v>0</v>
      </c>
      <c r="Q163" s="13">
        <f>P163*G163</f>
        <v>0</v>
      </c>
      <c r="R163" s="482"/>
      <c r="S163" s="483">
        <f>R163*G163</f>
        <v>0</v>
      </c>
    </row>
    <row r="164" spans="1:19" ht="60">
      <c r="A164" s="21"/>
      <c r="B164" s="150" t="s">
        <v>101</v>
      </c>
      <c r="C164" s="21"/>
      <c r="D164" s="173" t="s">
        <v>1010</v>
      </c>
      <c r="E164" s="21"/>
      <c r="F164" s="21"/>
      <c r="G164" s="174"/>
      <c r="H164" s="21"/>
      <c r="I164" s="21"/>
      <c r="R164" s="484"/>
    </row>
    <row r="165" spans="1:19">
      <c r="A165" s="21"/>
      <c r="B165" s="175" t="s">
        <v>103</v>
      </c>
      <c r="C165" s="21"/>
      <c r="D165" s="176" t="s">
        <v>1011</v>
      </c>
      <c r="E165" s="21"/>
      <c r="F165" s="21"/>
      <c r="G165" s="174"/>
      <c r="H165" s="21"/>
      <c r="I165" s="21"/>
      <c r="R165" s="484"/>
    </row>
    <row r="166" spans="1:19" ht="45">
      <c r="A166" s="21"/>
      <c r="B166" s="150" t="s">
        <v>105</v>
      </c>
      <c r="C166" s="21"/>
      <c r="D166" s="186" t="s">
        <v>1012</v>
      </c>
      <c r="E166" s="21"/>
      <c r="F166" s="21"/>
      <c r="G166" s="174"/>
      <c r="H166" s="21"/>
      <c r="I166" s="21"/>
      <c r="R166" s="484"/>
    </row>
    <row r="167" spans="1:19">
      <c r="A167" s="177"/>
      <c r="B167" s="150" t="s">
        <v>107</v>
      </c>
      <c r="C167" s="178"/>
      <c r="D167" s="179" t="s">
        <v>108</v>
      </c>
      <c r="E167" s="177"/>
      <c r="F167" s="178"/>
      <c r="G167" s="180"/>
      <c r="H167" s="177"/>
      <c r="I167" s="177"/>
      <c r="R167" s="485"/>
    </row>
    <row r="168" spans="1:19">
      <c r="A168" s="181"/>
      <c r="B168" s="150" t="s">
        <v>107</v>
      </c>
      <c r="C168" s="182"/>
      <c r="D168" s="183" t="s">
        <v>1013</v>
      </c>
      <c r="E168" s="181"/>
      <c r="F168" s="184">
        <v>46</v>
      </c>
      <c r="G168" s="185"/>
      <c r="H168" s="181"/>
      <c r="I168" s="181"/>
      <c r="R168" s="486"/>
    </row>
    <row r="169" spans="1:19">
      <c r="A169" s="160"/>
      <c r="B169" s="161" t="s">
        <v>92</v>
      </c>
      <c r="C169" s="161" t="s">
        <v>645</v>
      </c>
      <c r="D169" s="161" t="s">
        <v>646</v>
      </c>
      <c r="E169" s="160"/>
      <c r="F169" s="160"/>
      <c r="G169" s="162"/>
      <c r="H169" s="163">
        <f>H170+H175+H179+H186+H190+H198+H202</f>
        <v>92650.66</v>
      </c>
      <c r="I169" s="160"/>
      <c r="K169" s="231">
        <f>SUM(K170:K205)</f>
        <v>92650.666299999997</v>
      </c>
      <c r="M169" s="231">
        <f>SUM(M170:M205)</f>
        <v>0</v>
      </c>
      <c r="O169" s="231">
        <f>SUM(O170:O205)</f>
        <v>0</v>
      </c>
      <c r="Q169" s="231">
        <f>SUM(Q170:Q205)</f>
        <v>0</v>
      </c>
      <c r="R169" s="488"/>
    </row>
    <row r="170" spans="1:19" ht="30">
      <c r="A170" s="165" t="s">
        <v>319</v>
      </c>
      <c r="B170" s="165" t="s">
        <v>96</v>
      </c>
      <c r="C170" s="166" t="s">
        <v>648</v>
      </c>
      <c r="D170" s="167" t="s">
        <v>649</v>
      </c>
      <c r="E170" s="168" t="s">
        <v>237</v>
      </c>
      <c r="F170" s="169">
        <v>14.308999999999999</v>
      </c>
      <c r="G170" s="170">
        <v>556</v>
      </c>
      <c r="H170" s="171">
        <f>ROUND(G170*F170,2)</f>
        <v>7955.8</v>
      </c>
      <c r="I170" s="167" t="s">
        <v>100</v>
      </c>
      <c r="J170" s="172">
        <f>F170</f>
        <v>14.308999999999999</v>
      </c>
      <c r="K170" s="13">
        <f>G170*J170</f>
        <v>7955.8039999999992</v>
      </c>
      <c r="M170" s="13">
        <f>L170*G170</f>
        <v>0</v>
      </c>
      <c r="N170" s="233"/>
      <c r="O170" s="13">
        <f>G170*N170</f>
        <v>0</v>
      </c>
      <c r="P170" s="172">
        <f>F170-J170-L170-N170</f>
        <v>0</v>
      </c>
      <c r="Q170" s="13">
        <f>P170*G170</f>
        <v>0</v>
      </c>
      <c r="R170" s="482"/>
      <c r="S170" s="483">
        <f>R170*G170</f>
        <v>0</v>
      </c>
    </row>
    <row r="171" spans="1:19" ht="45">
      <c r="A171" s="21"/>
      <c r="B171" s="150" t="s">
        <v>101</v>
      </c>
      <c r="C171" s="21"/>
      <c r="D171" s="173" t="s">
        <v>650</v>
      </c>
      <c r="E171" s="21"/>
      <c r="F171" s="21"/>
      <c r="G171" s="174"/>
      <c r="H171" s="21"/>
      <c r="I171" s="21"/>
      <c r="R171" s="484"/>
    </row>
    <row r="172" spans="1:19">
      <c r="A172" s="21"/>
      <c r="B172" s="175" t="s">
        <v>103</v>
      </c>
      <c r="C172" s="21"/>
      <c r="D172" s="176" t="s">
        <v>651</v>
      </c>
      <c r="E172" s="21"/>
      <c r="F172" s="21"/>
      <c r="G172" s="174"/>
      <c r="H172" s="21"/>
      <c r="I172" s="21"/>
      <c r="R172" s="484"/>
    </row>
    <row r="173" spans="1:19">
      <c r="A173" s="181"/>
      <c r="B173" s="150" t="s">
        <v>107</v>
      </c>
      <c r="C173" s="182"/>
      <c r="D173" s="183" t="s">
        <v>1014</v>
      </c>
      <c r="E173" s="181"/>
      <c r="F173" s="184">
        <v>14.145</v>
      </c>
      <c r="G173" s="185"/>
      <c r="H173" s="181"/>
      <c r="I173" s="181"/>
      <c r="R173" s="486"/>
    </row>
    <row r="174" spans="1:19">
      <c r="A174" s="181"/>
      <c r="B174" s="150" t="s">
        <v>107</v>
      </c>
      <c r="C174" s="182"/>
      <c r="D174" s="183" t="s">
        <v>1015</v>
      </c>
      <c r="E174" s="181"/>
      <c r="F174" s="184">
        <v>0.16400000000000001</v>
      </c>
      <c r="G174" s="185"/>
      <c r="H174" s="181"/>
      <c r="I174" s="181"/>
      <c r="R174" s="486"/>
    </row>
    <row r="175" spans="1:19" ht="30">
      <c r="A175" s="165" t="s">
        <v>326</v>
      </c>
      <c r="B175" s="165" t="s">
        <v>96</v>
      </c>
      <c r="C175" s="166" t="s">
        <v>654</v>
      </c>
      <c r="D175" s="167" t="s">
        <v>655</v>
      </c>
      <c r="E175" s="168" t="s">
        <v>237</v>
      </c>
      <c r="F175" s="169">
        <v>157.59</v>
      </c>
      <c r="G175" s="170">
        <v>50.9</v>
      </c>
      <c r="H175" s="171">
        <f>ROUND(G175*F175,2)</f>
        <v>8021.33</v>
      </c>
      <c r="I175" s="167"/>
      <c r="J175" s="172">
        <f>F175</f>
        <v>157.59</v>
      </c>
      <c r="K175" s="13">
        <f>G175*J175</f>
        <v>8021.3310000000001</v>
      </c>
      <c r="M175" s="13">
        <f>L175*G175</f>
        <v>0</v>
      </c>
      <c r="N175" s="233"/>
      <c r="O175" s="13">
        <f>G175*N175</f>
        <v>0</v>
      </c>
      <c r="P175" s="172">
        <f>F175-J175-L175-N175</f>
        <v>0</v>
      </c>
      <c r="Q175" s="13">
        <f>P175*G175</f>
        <v>0</v>
      </c>
      <c r="R175" s="482"/>
      <c r="S175" s="483">
        <f>R175*G175</f>
        <v>0</v>
      </c>
    </row>
    <row r="176" spans="1:19" ht="45">
      <c r="A176" s="21"/>
      <c r="B176" s="150" t="s">
        <v>101</v>
      </c>
      <c r="C176" s="21"/>
      <c r="D176" s="173" t="s">
        <v>656</v>
      </c>
      <c r="E176" s="21"/>
      <c r="F176" s="21"/>
      <c r="G176" s="174"/>
      <c r="H176" s="21"/>
      <c r="I176" s="21"/>
      <c r="R176" s="484"/>
    </row>
    <row r="177" spans="1:19">
      <c r="A177" s="181"/>
      <c r="B177" s="150" t="s">
        <v>107</v>
      </c>
      <c r="C177" s="182"/>
      <c r="D177" s="183" t="s">
        <v>1016</v>
      </c>
      <c r="E177" s="181"/>
      <c r="F177" s="184">
        <v>67.98</v>
      </c>
      <c r="G177" s="185"/>
      <c r="H177" s="181"/>
      <c r="I177" s="181"/>
      <c r="R177" s="486"/>
    </row>
    <row r="178" spans="1:19">
      <c r="A178" s="181"/>
      <c r="B178" s="150" t="s">
        <v>107</v>
      </c>
      <c r="C178" s="182"/>
      <c r="D178" s="183" t="s">
        <v>1017</v>
      </c>
      <c r="E178" s="181"/>
      <c r="F178" s="184">
        <v>89.61</v>
      </c>
      <c r="G178" s="185"/>
      <c r="H178" s="181"/>
      <c r="I178" s="181"/>
      <c r="R178" s="486"/>
    </row>
    <row r="179" spans="1:19" ht="30">
      <c r="A179" s="165" t="s">
        <v>334</v>
      </c>
      <c r="B179" s="165" t="s">
        <v>96</v>
      </c>
      <c r="C179" s="166" t="s">
        <v>1018</v>
      </c>
      <c r="D179" s="167" t="s">
        <v>1019</v>
      </c>
      <c r="E179" s="168" t="s">
        <v>237</v>
      </c>
      <c r="F179" s="169">
        <v>33.005000000000003</v>
      </c>
      <c r="G179" s="170">
        <v>50.9</v>
      </c>
      <c r="H179" s="171">
        <f>ROUND(G179*F179,2)</f>
        <v>1679.95</v>
      </c>
      <c r="I179" s="167"/>
      <c r="J179" s="172">
        <f>F179</f>
        <v>33.005000000000003</v>
      </c>
      <c r="K179" s="13">
        <f>G179*J179</f>
        <v>1679.9545000000001</v>
      </c>
      <c r="M179" s="13">
        <f>L179*G179</f>
        <v>0</v>
      </c>
      <c r="N179" s="233"/>
      <c r="O179" s="13">
        <f>G179*N179</f>
        <v>0</v>
      </c>
      <c r="P179" s="172">
        <f>F179-J179-L179-N179</f>
        <v>0</v>
      </c>
      <c r="Q179" s="13">
        <f>P179*G179</f>
        <v>0</v>
      </c>
      <c r="R179" s="482"/>
      <c r="S179" s="483">
        <f>R179*G179</f>
        <v>0</v>
      </c>
    </row>
    <row r="180" spans="1:19" ht="45">
      <c r="A180" s="21"/>
      <c r="B180" s="150" t="s">
        <v>101</v>
      </c>
      <c r="C180" s="21"/>
      <c r="D180" s="173" t="s">
        <v>1020</v>
      </c>
      <c r="E180" s="21"/>
      <c r="F180" s="21"/>
      <c r="G180" s="174"/>
      <c r="H180" s="21"/>
      <c r="I180" s="21"/>
      <c r="R180" s="484"/>
    </row>
    <row r="181" spans="1:19">
      <c r="A181" s="177"/>
      <c r="B181" s="150" t="s">
        <v>107</v>
      </c>
      <c r="C181" s="178"/>
      <c r="D181" s="179" t="s">
        <v>219</v>
      </c>
      <c r="E181" s="177"/>
      <c r="F181" s="178"/>
      <c r="G181" s="180"/>
      <c r="H181" s="177"/>
      <c r="I181" s="177"/>
      <c r="R181" s="485"/>
    </row>
    <row r="182" spans="1:19">
      <c r="A182" s="181"/>
      <c r="B182" s="150" t="s">
        <v>107</v>
      </c>
      <c r="C182" s="182"/>
      <c r="D182" s="183" t="s">
        <v>1021</v>
      </c>
      <c r="E182" s="181"/>
      <c r="F182" s="184">
        <v>23.574999999999999</v>
      </c>
      <c r="G182" s="185"/>
      <c r="H182" s="181"/>
      <c r="I182" s="181"/>
      <c r="R182" s="486"/>
    </row>
    <row r="183" spans="1:19">
      <c r="A183" s="177"/>
      <c r="B183" s="150" t="s">
        <v>107</v>
      </c>
      <c r="C183" s="178"/>
      <c r="D183" s="179" t="s">
        <v>221</v>
      </c>
      <c r="E183" s="177"/>
      <c r="F183" s="178"/>
      <c r="G183" s="180"/>
      <c r="H183" s="177"/>
      <c r="I183" s="177"/>
      <c r="R183" s="485"/>
    </row>
    <row r="184" spans="1:19">
      <c r="A184" s="177"/>
      <c r="B184" s="150" t="s">
        <v>107</v>
      </c>
      <c r="C184" s="178"/>
      <c r="D184" s="179" t="s">
        <v>525</v>
      </c>
      <c r="E184" s="177"/>
      <c r="F184" s="178"/>
      <c r="G184" s="180"/>
      <c r="H184" s="177"/>
      <c r="I184" s="177"/>
      <c r="R184" s="485"/>
    </row>
    <row r="185" spans="1:19" ht="30">
      <c r="A185" s="181"/>
      <c r="B185" s="150" t="s">
        <v>107</v>
      </c>
      <c r="C185" s="182"/>
      <c r="D185" s="183" t="s">
        <v>1022</v>
      </c>
      <c r="E185" s="181"/>
      <c r="F185" s="184">
        <v>9.43</v>
      </c>
      <c r="G185" s="185"/>
      <c r="H185" s="181"/>
      <c r="I185" s="181"/>
      <c r="R185" s="486"/>
    </row>
    <row r="186" spans="1:19" ht="30">
      <c r="A186" s="165" t="s">
        <v>341</v>
      </c>
      <c r="B186" s="165" t="s">
        <v>96</v>
      </c>
      <c r="C186" s="166" t="s">
        <v>667</v>
      </c>
      <c r="D186" s="167" t="s">
        <v>668</v>
      </c>
      <c r="E186" s="168" t="s">
        <v>237</v>
      </c>
      <c r="F186" s="169">
        <v>9.5939999999999994</v>
      </c>
      <c r="G186" s="170">
        <v>57.2</v>
      </c>
      <c r="H186" s="171">
        <f>ROUND(G186*F186,2)</f>
        <v>548.78</v>
      </c>
      <c r="I186" s="167"/>
      <c r="J186" s="172">
        <f>F186</f>
        <v>9.5939999999999994</v>
      </c>
      <c r="K186" s="13">
        <f>G186*J186</f>
        <v>548.77679999999998</v>
      </c>
      <c r="M186" s="13">
        <f>L186*G186</f>
        <v>0</v>
      </c>
      <c r="N186" s="233"/>
      <c r="O186" s="13">
        <f>G186*N186</f>
        <v>0</v>
      </c>
      <c r="P186" s="172">
        <f>F186-J186-L186-N186</f>
        <v>0</v>
      </c>
      <c r="Q186" s="13">
        <f>P186*G186</f>
        <v>0</v>
      </c>
      <c r="R186" s="482"/>
      <c r="S186" s="483">
        <f>R186*G186</f>
        <v>0</v>
      </c>
    </row>
    <row r="187" spans="1:19" ht="45">
      <c r="A187" s="21"/>
      <c r="B187" s="150" t="s">
        <v>101</v>
      </c>
      <c r="C187" s="21"/>
      <c r="D187" s="173" t="s">
        <v>669</v>
      </c>
      <c r="E187" s="21"/>
      <c r="F187" s="21"/>
      <c r="G187" s="174"/>
      <c r="H187" s="21"/>
      <c r="I187" s="21"/>
      <c r="R187" s="484"/>
    </row>
    <row r="188" spans="1:19">
      <c r="A188" s="181"/>
      <c r="B188" s="150" t="s">
        <v>107</v>
      </c>
      <c r="C188" s="182"/>
      <c r="D188" s="183" t="s">
        <v>1023</v>
      </c>
      <c r="E188" s="181"/>
      <c r="F188" s="184">
        <v>9.43</v>
      </c>
      <c r="G188" s="185"/>
      <c r="H188" s="181"/>
      <c r="I188" s="181"/>
      <c r="R188" s="486"/>
    </row>
    <row r="189" spans="1:19">
      <c r="A189" s="181"/>
      <c r="B189" s="150" t="s">
        <v>107</v>
      </c>
      <c r="C189" s="182"/>
      <c r="D189" s="183" t="s">
        <v>1015</v>
      </c>
      <c r="E189" s="181"/>
      <c r="F189" s="184">
        <v>0.16400000000000001</v>
      </c>
      <c r="G189" s="185"/>
      <c r="H189" s="181"/>
      <c r="I189" s="181"/>
      <c r="R189" s="486"/>
    </row>
    <row r="190" spans="1:19" ht="30">
      <c r="A190" s="165" t="s">
        <v>347</v>
      </c>
      <c r="B190" s="165" t="s">
        <v>96</v>
      </c>
      <c r="C190" s="166" t="s">
        <v>900</v>
      </c>
      <c r="D190" s="167" t="s">
        <v>901</v>
      </c>
      <c r="E190" s="168" t="s">
        <v>237</v>
      </c>
      <c r="F190" s="169">
        <v>18.86</v>
      </c>
      <c r="G190" s="170">
        <v>581</v>
      </c>
      <c r="H190" s="171">
        <f>ROUND(G190*F190,2)</f>
        <v>10957.66</v>
      </c>
      <c r="I190" s="167" t="s">
        <v>100</v>
      </c>
      <c r="J190" s="172">
        <f>F190</f>
        <v>18.86</v>
      </c>
      <c r="K190" s="13">
        <f>G190*J190</f>
        <v>10957.66</v>
      </c>
      <c r="M190" s="13">
        <f>L190*G190</f>
        <v>0</v>
      </c>
      <c r="N190" s="233"/>
      <c r="O190" s="13">
        <f>G190*N190</f>
        <v>0</v>
      </c>
      <c r="P190" s="172">
        <f>F190-J190-L190-N190</f>
        <v>0</v>
      </c>
      <c r="Q190" s="13">
        <f>P190*G190</f>
        <v>0</v>
      </c>
      <c r="R190" s="482"/>
      <c r="S190" s="483">
        <f>R190*G190</f>
        <v>0</v>
      </c>
    </row>
    <row r="191" spans="1:19">
      <c r="A191" s="21"/>
      <c r="B191" s="150" t="s">
        <v>101</v>
      </c>
      <c r="C191" s="21"/>
      <c r="D191" s="173" t="s">
        <v>902</v>
      </c>
      <c r="E191" s="21"/>
      <c r="F191" s="21"/>
      <c r="G191" s="174"/>
      <c r="H191" s="21"/>
      <c r="I191" s="21"/>
      <c r="R191" s="484"/>
    </row>
    <row r="192" spans="1:19">
      <c r="A192" s="21"/>
      <c r="B192" s="175" t="s">
        <v>103</v>
      </c>
      <c r="C192" s="21"/>
      <c r="D192" s="176" t="s">
        <v>903</v>
      </c>
      <c r="E192" s="21"/>
      <c r="F192" s="21"/>
      <c r="G192" s="174"/>
      <c r="H192" s="21"/>
      <c r="I192" s="21"/>
      <c r="R192" s="484"/>
    </row>
    <row r="193" spans="1:19">
      <c r="A193" s="177"/>
      <c r="B193" s="150" t="s">
        <v>107</v>
      </c>
      <c r="C193" s="178"/>
      <c r="D193" s="179" t="s">
        <v>221</v>
      </c>
      <c r="E193" s="177"/>
      <c r="F193" s="178"/>
      <c r="G193" s="180"/>
      <c r="H193" s="177"/>
      <c r="I193" s="177"/>
      <c r="R193" s="485"/>
    </row>
    <row r="194" spans="1:19">
      <c r="A194" s="177"/>
      <c r="B194" s="150" t="s">
        <v>107</v>
      </c>
      <c r="C194" s="178"/>
      <c r="D194" s="179" t="s">
        <v>525</v>
      </c>
      <c r="E194" s="177"/>
      <c r="F194" s="178"/>
      <c r="G194" s="180"/>
      <c r="H194" s="177"/>
      <c r="I194" s="177"/>
      <c r="R194" s="485"/>
    </row>
    <row r="195" spans="1:19" ht="30">
      <c r="A195" s="181"/>
      <c r="B195" s="150" t="s">
        <v>107</v>
      </c>
      <c r="C195" s="182"/>
      <c r="D195" s="183" t="s">
        <v>1022</v>
      </c>
      <c r="E195" s="181"/>
      <c r="F195" s="184">
        <v>9.43</v>
      </c>
      <c r="G195" s="185"/>
      <c r="H195" s="181"/>
      <c r="I195" s="181"/>
      <c r="R195" s="486"/>
    </row>
    <row r="196" spans="1:19">
      <c r="A196" s="177"/>
      <c r="B196" s="150" t="s">
        <v>107</v>
      </c>
      <c r="C196" s="178"/>
      <c r="D196" s="179" t="s">
        <v>1024</v>
      </c>
      <c r="E196" s="177"/>
      <c r="F196" s="178"/>
      <c r="G196" s="180"/>
      <c r="H196" s="177"/>
      <c r="I196" s="177"/>
      <c r="R196" s="485"/>
    </row>
    <row r="197" spans="1:19">
      <c r="A197" s="181"/>
      <c r="B197" s="150" t="s">
        <v>107</v>
      </c>
      <c r="C197" s="182"/>
      <c r="D197" s="183" t="s">
        <v>1025</v>
      </c>
      <c r="E197" s="181"/>
      <c r="F197" s="184">
        <v>9.43</v>
      </c>
      <c r="G197" s="185"/>
      <c r="H197" s="181"/>
      <c r="I197" s="181"/>
      <c r="R197" s="486"/>
    </row>
    <row r="198" spans="1:19" ht="30">
      <c r="A198" s="165" t="s">
        <v>355</v>
      </c>
      <c r="B198" s="165" t="s">
        <v>96</v>
      </c>
      <c r="C198" s="166" t="s">
        <v>677</v>
      </c>
      <c r="D198" s="167" t="s">
        <v>678</v>
      </c>
      <c r="E198" s="168" t="s">
        <v>237</v>
      </c>
      <c r="F198" s="169">
        <v>89.61</v>
      </c>
      <c r="G198" s="170">
        <v>314</v>
      </c>
      <c r="H198" s="171">
        <f>ROUND(G198*F198,2)</f>
        <v>28137.54</v>
      </c>
      <c r="I198" s="167" t="s">
        <v>100</v>
      </c>
      <c r="J198" s="172">
        <f>F198</f>
        <v>89.61</v>
      </c>
      <c r="K198" s="13">
        <f>G198*J198</f>
        <v>28137.54</v>
      </c>
      <c r="M198" s="13">
        <f>L198*G198</f>
        <v>0</v>
      </c>
      <c r="N198" s="233"/>
      <c r="O198" s="13">
        <f>G198*N198</f>
        <v>0</v>
      </c>
      <c r="P198" s="172">
        <f>F198-J198-L198-N198</f>
        <v>0</v>
      </c>
      <c r="Q198" s="13">
        <f>P198*G198</f>
        <v>0</v>
      </c>
      <c r="R198" s="482"/>
      <c r="S198" s="483">
        <f>R198*G198</f>
        <v>0</v>
      </c>
    </row>
    <row r="199" spans="1:19" ht="30">
      <c r="A199" s="21"/>
      <c r="B199" s="150" t="s">
        <v>101</v>
      </c>
      <c r="C199" s="21"/>
      <c r="D199" s="173" t="s">
        <v>238</v>
      </c>
      <c r="E199" s="21"/>
      <c r="F199" s="21"/>
      <c r="G199" s="174"/>
      <c r="H199" s="21"/>
      <c r="I199" s="21"/>
      <c r="R199" s="484"/>
    </row>
    <row r="200" spans="1:19">
      <c r="A200" s="21"/>
      <c r="B200" s="175" t="s">
        <v>103</v>
      </c>
      <c r="C200" s="21"/>
      <c r="D200" s="176" t="s">
        <v>679</v>
      </c>
      <c r="E200" s="21"/>
      <c r="F200" s="21"/>
      <c r="G200" s="174"/>
      <c r="H200" s="21"/>
      <c r="I200" s="21"/>
      <c r="R200" s="484"/>
    </row>
    <row r="201" spans="1:19">
      <c r="A201" s="181"/>
      <c r="B201" s="150" t="s">
        <v>107</v>
      </c>
      <c r="C201" s="182"/>
      <c r="D201" s="183" t="s">
        <v>1017</v>
      </c>
      <c r="E201" s="181"/>
      <c r="F201" s="184">
        <v>89.61</v>
      </c>
      <c r="G201" s="185"/>
      <c r="H201" s="181"/>
      <c r="I201" s="181"/>
      <c r="R201" s="486"/>
    </row>
    <row r="202" spans="1:19" ht="45">
      <c r="A202" s="165" t="s">
        <v>362</v>
      </c>
      <c r="B202" s="165" t="s">
        <v>96</v>
      </c>
      <c r="C202" s="166" t="s">
        <v>681</v>
      </c>
      <c r="D202" s="167" t="s">
        <v>682</v>
      </c>
      <c r="E202" s="168" t="s">
        <v>237</v>
      </c>
      <c r="F202" s="169">
        <v>67.98</v>
      </c>
      <c r="G202" s="170">
        <v>520</v>
      </c>
      <c r="H202" s="171">
        <f>ROUND(G202*F202,2)</f>
        <v>35349.599999999999</v>
      </c>
      <c r="I202" s="167" t="s">
        <v>100</v>
      </c>
      <c r="J202" s="172">
        <f>F202</f>
        <v>67.98</v>
      </c>
      <c r="K202" s="13">
        <f>G202*J202</f>
        <v>35349.599999999999</v>
      </c>
      <c r="M202" s="13">
        <f>L202*G202</f>
        <v>0</v>
      </c>
      <c r="N202" s="233"/>
      <c r="O202" s="13">
        <f>G202*N202</f>
        <v>0</v>
      </c>
      <c r="P202" s="172">
        <f>F202-J202-L202-N202</f>
        <v>0</v>
      </c>
      <c r="Q202" s="13">
        <f>P202*G202</f>
        <v>0</v>
      </c>
      <c r="R202" s="482"/>
      <c r="S202" s="483">
        <f>R202*G202</f>
        <v>0</v>
      </c>
    </row>
    <row r="203" spans="1:19" ht="45">
      <c r="A203" s="21"/>
      <c r="B203" s="150" t="s">
        <v>101</v>
      </c>
      <c r="C203" s="21"/>
      <c r="D203" s="173" t="s">
        <v>683</v>
      </c>
      <c r="E203" s="21"/>
      <c r="F203" s="21"/>
      <c r="G203" s="174"/>
      <c r="H203" s="21"/>
      <c r="I203" s="21"/>
      <c r="R203" s="484"/>
    </row>
    <row r="204" spans="1:19">
      <c r="A204" s="21"/>
      <c r="B204" s="175" t="s">
        <v>103</v>
      </c>
      <c r="C204" s="21"/>
      <c r="D204" s="176" t="s">
        <v>684</v>
      </c>
      <c r="E204" s="21"/>
      <c r="F204" s="21"/>
      <c r="G204" s="174"/>
      <c r="H204" s="21"/>
      <c r="I204" s="21"/>
      <c r="R204" s="484"/>
    </row>
    <row r="205" spans="1:19">
      <c r="A205" s="181"/>
      <c r="B205" s="150" t="s">
        <v>107</v>
      </c>
      <c r="C205" s="182"/>
      <c r="D205" s="183" t="s">
        <v>1016</v>
      </c>
      <c r="E205" s="181"/>
      <c r="F205" s="184">
        <v>67.98</v>
      </c>
      <c r="G205" s="185"/>
      <c r="H205" s="181"/>
      <c r="I205" s="181"/>
      <c r="R205" s="486"/>
    </row>
    <row r="206" spans="1:19">
      <c r="A206" s="160"/>
      <c r="B206" s="161" t="s">
        <v>92</v>
      </c>
      <c r="C206" s="161" t="s">
        <v>685</v>
      </c>
      <c r="D206" s="161" t="s">
        <v>686</v>
      </c>
      <c r="E206" s="160"/>
      <c r="F206" s="160"/>
      <c r="G206" s="162"/>
      <c r="H206" s="163">
        <f>H207+H210</f>
        <v>41814.300000000003</v>
      </c>
      <c r="I206" s="160"/>
      <c r="K206" s="231">
        <f>SUM(K207:K212)</f>
        <v>41814.297259999999</v>
      </c>
      <c r="M206" s="231">
        <f>SUM(M207:M212)</f>
        <v>0</v>
      </c>
      <c r="O206" s="231">
        <f>SUM(O207:O212)</f>
        <v>0</v>
      </c>
      <c r="Q206" s="231">
        <f>SUM(Q207:Q212)</f>
        <v>0</v>
      </c>
      <c r="R206" s="488"/>
      <c r="S206" s="483">
        <f>S207</f>
        <v>1839.12</v>
      </c>
    </row>
    <row r="207" spans="1:19" ht="30">
      <c r="A207" s="165" t="s">
        <v>369</v>
      </c>
      <c r="B207" s="165" t="s">
        <v>96</v>
      </c>
      <c r="C207" s="166" t="s">
        <v>688</v>
      </c>
      <c r="D207" s="167" t="s">
        <v>689</v>
      </c>
      <c r="E207" s="168" t="s">
        <v>237</v>
      </c>
      <c r="F207" s="169">
        <v>169.96299999999999</v>
      </c>
      <c r="G207" s="170">
        <v>237</v>
      </c>
      <c r="H207" s="171">
        <f>ROUND(G207*F207,2)</f>
        <v>40281.230000000003</v>
      </c>
      <c r="I207" s="167" t="s">
        <v>100</v>
      </c>
      <c r="J207" s="172">
        <f>F207</f>
        <v>169.96299999999999</v>
      </c>
      <c r="K207" s="13">
        <f>G207*J207</f>
        <v>40281.231</v>
      </c>
      <c r="M207" s="13">
        <f>L207*G207</f>
        <v>0</v>
      </c>
      <c r="N207" s="233"/>
      <c r="O207" s="13">
        <f>G207*N207</f>
        <v>0</v>
      </c>
      <c r="P207" s="172">
        <f>F207-J207-L207-N207</f>
        <v>0</v>
      </c>
      <c r="Q207" s="13">
        <f>P207*G207</f>
        <v>0</v>
      </c>
      <c r="R207" s="482">
        <v>7.76</v>
      </c>
      <c r="S207" s="483">
        <f>R207*G207</f>
        <v>1839.12</v>
      </c>
    </row>
    <row r="208" spans="1:19" ht="30">
      <c r="A208" s="21"/>
      <c r="B208" s="150" t="s">
        <v>101</v>
      </c>
      <c r="C208" s="21"/>
      <c r="D208" s="173" t="s">
        <v>690</v>
      </c>
      <c r="E208" s="21"/>
      <c r="F208" s="21"/>
      <c r="G208" s="174"/>
      <c r="H208" s="21"/>
      <c r="I208" s="21"/>
      <c r="R208" s="484"/>
    </row>
    <row r="209" spans="1:19">
      <c r="A209" s="21"/>
      <c r="B209" s="175" t="s">
        <v>103</v>
      </c>
      <c r="C209" s="21"/>
      <c r="D209" s="176" t="s">
        <v>691</v>
      </c>
      <c r="E209" s="21"/>
      <c r="F209" s="21"/>
      <c r="G209" s="174"/>
      <c r="H209" s="21"/>
      <c r="I209" s="21"/>
      <c r="R209" s="484"/>
    </row>
    <row r="210" spans="1:19" ht="30">
      <c r="A210" s="165" t="s">
        <v>376</v>
      </c>
      <c r="B210" s="165" t="s">
        <v>96</v>
      </c>
      <c r="C210" s="166" t="s">
        <v>693</v>
      </c>
      <c r="D210" s="167" t="s">
        <v>694</v>
      </c>
      <c r="E210" s="168" t="s">
        <v>237</v>
      </c>
      <c r="F210" s="169">
        <v>169.96299999999999</v>
      </c>
      <c r="G210" s="170">
        <v>9.02</v>
      </c>
      <c r="H210" s="171">
        <f>ROUND(G210*F210,2)</f>
        <v>1533.07</v>
      </c>
      <c r="I210" s="167" t="s">
        <v>100</v>
      </c>
      <c r="J210" s="172">
        <f>F210</f>
        <v>169.96299999999999</v>
      </c>
      <c r="K210" s="13">
        <f>G210*J210</f>
        <v>1533.0662599999998</v>
      </c>
      <c r="M210" s="13">
        <f>L210*G210</f>
        <v>0</v>
      </c>
      <c r="N210" s="233"/>
      <c r="O210" s="13">
        <f>G210*N210</f>
        <v>0</v>
      </c>
      <c r="P210" s="172">
        <f>F210-J210-L210-N210</f>
        <v>0</v>
      </c>
      <c r="Q210" s="13">
        <f>P210*G210</f>
        <v>0</v>
      </c>
      <c r="R210" s="482"/>
      <c r="S210" s="483">
        <f>R210*G210</f>
        <v>0</v>
      </c>
    </row>
    <row r="211" spans="1:19" ht="30">
      <c r="A211" s="21"/>
      <c r="B211" s="150" t="s">
        <v>101</v>
      </c>
      <c r="C211" s="21"/>
      <c r="D211" s="173" t="s">
        <v>695</v>
      </c>
      <c r="E211" s="21"/>
      <c r="F211" s="21"/>
      <c r="G211" s="174"/>
      <c r="H211" s="21"/>
      <c r="I211" s="21"/>
      <c r="R211" s="484"/>
    </row>
    <row r="212" spans="1:19">
      <c r="A212" s="21"/>
      <c r="B212" s="175" t="s">
        <v>103</v>
      </c>
      <c r="C212" s="21"/>
      <c r="D212" s="176" t="s">
        <v>696</v>
      </c>
      <c r="E212" s="21"/>
      <c r="F212" s="21"/>
      <c r="G212" s="174"/>
      <c r="H212" s="21"/>
      <c r="I212" s="21"/>
      <c r="R212" s="484"/>
    </row>
    <row r="213" spans="1:19">
      <c r="A213" s="160"/>
      <c r="B213" s="161" t="s">
        <v>92</v>
      </c>
      <c r="C213" s="161" t="s">
        <v>697</v>
      </c>
      <c r="D213" s="161" t="s">
        <v>698</v>
      </c>
      <c r="E213" s="160"/>
      <c r="F213" s="160"/>
      <c r="G213" s="162"/>
      <c r="H213" s="163">
        <f>H214</f>
        <v>5619.02</v>
      </c>
      <c r="I213" s="160"/>
      <c r="K213" s="231">
        <f>K214</f>
        <v>5619.0240000000003</v>
      </c>
      <c r="M213" s="13">
        <f>M214</f>
        <v>0</v>
      </c>
      <c r="O213" s="13">
        <f>O214</f>
        <v>0</v>
      </c>
      <c r="P213" s="172">
        <f>F213-J213-L213-N213</f>
        <v>0</v>
      </c>
      <c r="Q213" s="13">
        <f>P213*G213</f>
        <v>0</v>
      </c>
      <c r="R213" s="488"/>
    </row>
    <row r="214" spans="1:19">
      <c r="A214" s="160"/>
      <c r="B214" s="161" t="s">
        <v>92</v>
      </c>
      <c r="C214" s="161" t="s">
        <v>699</v>
      </c>
      <c r="D214" s="161" t="s">
        <v>700</v>
      </c>
      <c r="E214" s="160"/>
      <c r="F214" s="160"/>
      <c r="G214" s="162"/>
      <c r="H214" s="163">
        <f>H215+H221+H224</f>
        <v>5619.02</v>
      </c>
      <c r="I214" s="160"/>
      <c r="K214" s="231">
        <f>SUM(K215:K225)</f>
        <v>5619.0240000000003</v>
      </c>
      <c r="M214" s="231">
        <f>SUM(M215:M225)</f>
        <v>0</v>
      </c>
      <c r="O214" s="231">
        <f>SUM(O215:O225)</f>
        <v>0</v>
      </c>
      <c r="Q214" s="231">
        <f>SUM(Q215:Q225)</f>
        <v>0</v>
      </c>
      <c r="R214" s="488"/>
      <c r="S214" s="483">
        <f>SUM(S215:S224)</f>
        <v>0</v>
      </c>
    </row>
    <row r="215" spans="1:19" ht="30">
      <c r="A215" s="165" t="s">
        <v>382</v>
      </c>
      <c r="B215" s="165" t="s">
        <v>96</v>
      </c>
      <c r="C215" s="166" t="s">
        <v>702</v>
      </c>
      <c r="D215" s="167" t="s">
        <v>703</v>
      </c>
      <c r="E215" s="168" t="s">
        <v>125</v>
      </c>
      <c r="F215" s="169">
        <v>23</v>
      </c>
      <c r="G215" s="170">
        <v>243</v>
      </c>
      <c r="H215" s="171">
        <f>ROUND(G215*F215,2)</f>
        <v>5589</v>
      </c>
      <c r="I215" s="167" t="s">
        <v>100</v>
      </c>
      <c r="J215" s="172">
        <f>F215</f>
        <v>23</v>
      </c>
      <c r="K215" s="13">
        <f>G215*J215</f>
        <v>5589</v>
      </c>
      <c r="M215" s="13">
        <f>L215*G215</f>
        <v>0</v>
      </c>
      <c r="N215" s="233"/>
      <c r="O215" s="13">
        <f>G215*N215</f>
        <v>0</v>
      </c>
      <c r="P215" s="172">
        <f>F215-J215-L215-N215</f>
        <v>0</v>
      </c>
      <c r="Q215" s="13">
        <f>P215*G215</f>
        <v>0</v>
      </c>
      <c r="R215" s="482"/>
      <c r="S215" s="483">
        <f>R215*G215</f>
        <v>0</v>
      </c>
    </row>
    <row r="216" spans="1:19" ht="45">
      <c r="A216" s="21"/>
      <c r="B216" s="150" t="s">
        <v>101</v>
      </c>
      <c r="C216" s="21"/>
      <c r="D216" s="173" t="s">
        <v>704</v>
      </c>
      <c r="E216" s="21"/>
      <c r="F216" s="21"/>
      <c r="G216" s="174"/>
      <c r="H216" s="21"/>
      <c r="I216" s="21"/>
      <c r="R216" s="484"/>
    </row>
    <row r="217" spans="1:19">
      <c r="A217" s="21"/>
      <c r="B217" s="175" t="s">
        <v>103</v>
      </c>
      <c r="C217" s="21"/>
      <c r="D217" s="176" t="s">
        <v>705</v>
      </c>
      <c r="E217" s="21"/>
      <c r="F217" s="21"/>
      <c r="G217" s="174"/>
      <c r="H217" s="21"/>
      <c r="I217" s="21"/>
      <c r="R217" s="484"/>
    </row>
    <row r="218" spans="1:19">
      <c r="A218" s="177"/>
      <c r="B218" s="150" t="s">
        <v>107</v>
      </c>
      <c r="C218" s="178"/>
      <c r="D218" s="179" t="s">
        <v>525</v>
      </c>
      <c r="E218" s="177"/>
      <c r="F218" s="178"/>
      <c r="G218" s="180"/>
      <c r="H218" s="177"/>
      <c r="I218" s="177"/>
      <c r="R218" s="485"/>
    </row>
    <row r="219" spans="1:19">
      <c r="A219" s="181"/>
      <c r="B219" s="150" t="s">
        <v>107</v>
      </c>
      <c r="C219" s="182"/>
      <c r="D219" s="183" t="s">
        <v>1026</v>
      </c>
      <c r="E219" s="181"/>
      <c r="F219" s="184">
        <v>20</v>
      </c>
      <c r="G219" s="185"/>
      <c r="H219" s="181"/>
      <c r="I219" s="181"/>
      <c r="R219" s="486"/>
    </row>
    <row r="220" spans="1:19">
      <c r="A220" s="181"/>
      <c r="B220" s="150" t="s">
        <v>107</v>
      </c>
      <c r="C220" s="181"/>
      <c r="D220" s="183" t="s">
        <v>1027</v>
      </c>
      <c r="E220" s="181"/>
      <c r="F220" s="184">
        <v>23</v>
      </c>
      <c r="G220" s="185"/>
      <c r="H220" s="181"/>
      <c r="I220" s="181"/>
      <c r="R220" s="486"/>
    </row>
    <row r="221" spans="1:19" ht="30">
      <c r="A221" s="165" t="s">
        <v>390</v>
      </c>
      <c r="B221" s="165" t="s">
        <v>96</v>
      </c>
      <c r="C221" s="166" t="s">
        <v>709</v>
      </c>
      <c r="D221" s="167" t="s">
        <v>710</v>
      </c>
      <c r="E221" s="168" t="s">
        <v>237</v>
      </c>
      <c r="F221" s="169">
        <v>1.7999999999999999E-2</v>
      </c>
      <c r="G221" s="170">
        <v>1320</v>
      </c>
      <c r="H221" s="171">
        <f>ROUND(G221*F221,2)</f>
        <v>23.76</v>
      </c>
      <c r="I221" s="167" t="s">
        <v>100</v>
      </c>
      <c r="J221" s="172">
        <f>F221</f>
        <v>1.7999999999999999E-2</v>
      </c>
      <c r="K221" s="13">
        <f>G221*J221</f>
        <v>23.759999999999998</v>
      </c>
      <c r="M221" s="13">
        <f>L221*G221</f>
        <v>0</v>
      </c>
      <c r="N221" s="233"/>
      <c r="O221" s="13">
        <f>G221*N221</f>
        <v>0</v>
      </c>
      <c r="P221" s="172">
        <f>F221-J221-L221-N221</f>
        <v>0</v>
      </c>
      <c r="Q221" s="13">
        <f>P221*G221</f>
        <v>0</v>
      </c>
      <c r="R221" s="482"/>
      <c r="S221" s="483">
        <f>R221*G221</f>
        <v>0</v>
      </c>
    </row>
    <row r="222" spans="1:19" ht="45">
      <c r="A222" s="21"/>
      <c r="B222" s="150" t="s">
        <v>101</v>
      </c>
      <c r="C222" s="21"/>
      <c r="D222" s="173" t="s">
        <v>711</v>
      </c>
      <c r="E222" s="21"/>
      <c r="F222" s="21"/>
      <c r="G222" s="174"/>
      <c r="H222" s="21"/>
      <c r="I222" s="21"/>
      <c r="R222" s="484"/>
    </row>
    <row r="223" spans="1:19">
      <c r="A223" s="21"/>
      <c r="B223" s="175" t="s">
        <v>103</v>
      </c>
      <c r="C223" s="21"/>
      <c r="D223" s="176" t="s">
        <v>712</v>
      </c>
      <c r="E223" s="21"/>
      <c r="F223" s="21"/>
      <c r="G223" s="174"/>
      <c r="H223" s="21"/>
      <c r="I223" s="21"/>
      <c r="R223" s="484"/>
    </row>
    <row r="224" spans="1:19" ht="30">
      <c r="A224" s="165" t="s">
        <v>394</v>
      </c>
      <c r="B224" s="165" t="s">
        <v>96</v>
      </c>
      <c r="C224" s="166" t="s">
        <v>714</v>
      </c>
      <c r="D224" s="167" t="s">
        <v>715</v>
      </c>
      <c r="E224" s="168" t="s">
        <v>237</v>
      </c>
      <c r="F224" s="169">
        <v>1.7999999999999999E-2</v>
      </c>
      <c r="G224" s="170">
        <v>348</v>
      </c>
      <c r="H224" s="171">
        <f>ROUND(G224*F224,2)</f>
        <v>6.26</v>
      </c>
      <c r="I224" s="167" t="s">
        <v>100</v>
      </c>
      <c r="J224" s="172">
        <f>F224</f>
        <v>1.7999999999999999E-2</v>
      </c>
      <c r="K224" s="13">
        <f>G224*J224</f>
        <v>6.2639999999999993</v>
      </c>
      <c r="M224" s="13">
        <f>L224*G224</f>
        <v>0</v>
      </c>
      <c r="N224" s="233"/>
      <c r="O224" s="13">
        <f>G224*N224</f>
        <v>0</v>
      </c>
      <c r="P224" s="172">
        <f>F224-J224-L224-N224</f>
        <v>0</v>
      </c>
      <c r="Q224" s="13">
        <f>P224*G224</f>
        <v>0</v>
      </c>
      <c r="R224" s="482"/>
      <c r="S224" s="483">
        <f>R224*G224</f>
        <v>0</v>
      </c>
    </row>
    <row r="225" spans="1:18" ht="45">
      <c r="A225" s="21"/>
      <c r="B225" s="150" t="s">
        <v>101</v>
      </c>
      <c r="C225" s="21"/>
      <c r="D225" s="173" t="s">
        <v>716</v>
      </c>
      <c r="E225" s="21"/>
      <c r="F225" s="21"/>
      <c r="G225" s="174"/>
      <c r="H225" s="21"/>
      <c r="I225" s="21"/>
      <c r="R225" s="484"/>
    </row>
    <row r="226" spans="1:18">
      <c r="A226" s="21"/>
      <c r="B226" s="175" t="s">
        <v>103</v>
      </c>
      <c r="C226" s="21"/>
      <c r="D226" s="176" t="s">
        <v>717</v>
      </c>
      <c r="E226" s="21"/>
      <c r="F226" s="21"/>
      <c r="G226" s="174"/>
      <c r="H226" s="21"/>
      <c r="I226" s="21"/>
      <c r="R226" s="484"/>
    </row>
  </sheetData>
  <mergeCells count="5">
    <mergeCell ref="J1:K1"/>
    <mergeCell ref="L1:M1"/>
    <mergeCell ref="N1:O1"/>
    <mergeCell ref="P1:Q1"/>
    <mergeCell ref="R1:S1"/>
  </mergeCells>
  <hyperlinks>
    <hyperlink ref="D7" r:id="rId1" xr:uid="{00000000-0004-0000-0300-000000000000}"/>
    <hyperlink ref="D13" r:id="rId2" xr:uid="{00000000-0004-0000-0300-000001000000}"/>
    <hyperlink ref="D19" r:id="rId3" xr:uid="{00000000-0004-0000-0300-000002000000}"/>
    <hyperlink ref="D25" r:id="rId4" xr:uid="{00000000-0004-0000-0300-000003000000}"/>
    <hyperlink ref="D34" r:id="rId5" xr:uid="{00000000-0004-0000-0300-000004000000}"/>
    <hyperlink ref="D39" r:id="rId6" xr:uid="{00000000-0004-0000-0300-000005000000}"/>
    <hyperlink ref="D49" r:id="rId7" xr:uid="{00000000-0004-0000-0300-000006000000}"/>
    <hyperlink ref="D55" r:id="rId8" xr:uid="{00000000-0004-0000-0300-000007000000}"/>
    <hyperlink ref="D63" r:id="rId9" xr:uid="{00000000-0004-0000-0300-000008000000}"/>
    <hyperlink ref="D69" r:id="rId10" xr:uid="{00000000-0004-0000-0300-000009000000}"/>
    <hyperlink ref="D75" r:id="rId11" xr:uid="{00000000-0004-0000-0300-00000A000000}"/>
    <hyperlink ref="D82" r:id="rId12" xr:uid="{00000000-0004-0000-0300-00000B000000}"/>
    <hyperlink ref="D92" r:id="rId13" xr:uid="{00000000-0004-0000-0300-00000C000000}"/>
    <hyperlink ref="D136" r:id="rId14" xr:uid="{00000000-0004-0000-0300-00000D000000}"/>
    <hyperlink ref="D144" r:id="rId15" xr:uid="{00000000-0004-0000-0300-00000E000000}"/>
    <hyperlink ref="D152" r:id="rId16" xr:uid="{00000000-0004-0000-0300-00000F000000}"/>
    <hyperlink ref="D158" r:id="rId17" xr:uid="{00000000-0004-0000-0300-000010000000}"/>
    <hyperlink ref="D165" r:id="rId18" xr:uid="{00000000-0004-0000-0300-000011000000}"/>
    <hyperlink ref="D172" r:id="rId19" xr:uid="{00000000-0004-0000-0300-000012000000}"/>
    <hyperlink ref="D192" r:id="rId20" xr:uid="{00000000-0004-0000-0300-000013000000}"/>
    <hyperlink ref="D200" r:id="rId21" xr:uid="{00000000-0004-0000-0300-000014000000}"/>
    <hyperlink ref="D204" r:id="rId22" xr:uid="{00000000-0004-0000-0300-000015000000}"/>
    <hyperlink ref="D209" r:id="rId23" xr:uid="{00000000-0004-0000-0300-000016000000}"/>
    <hyperlink ref="D212" r:id="rId24" xr:uid="{00000000-0004-0000-0300-000017000000}"/>
    <hyperlink ref="D217" r:id="rId25" xr:uid="{00000000-0004-0000-0300-000018000000}"/>
    <hyperlink ref="D223" r:id="rId26" xr:uid="{00000000-0004-0000-0300-000019000000}"/>
    <hyperlink ref="D226" r:id="rId27" xr:uid="{00000000-0004-0000-0300-00001A000000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C414"/>
  <sheetViews>
    <sheetView topLeftCell="K97" zoomScaleNormal="100" workbookViewId="0">
      <selection activeCell="AC87" sqref="AC87"/>
    </sheetView>
  </sheetViews>
  <sheetFormatPr defaultColWidth="5.875" defaultRowHeight="15.75"/>
  <cols>
    <col min="1" max="1" width="5.5" customWidth="1"/>
    <col min="2" max="2" width="0.875" customWidth="1"/>
    <col min="3" max="4" width="2.875" customWidth="1"/>
    <col min="5" max="5" width="11.5" customWidth="1"/>
    <col min="6" max="6" width="67.125" customWidth="1"/>
    <col min="7" max="7" width="5" customWidth="1"/>
    <col min="8" max="8" width="9.375" customWidth="1"/>
    <col min="9" max="9" width="10.5" customWidth="1"/>
    <col min="10" max="10" width="16.5" customWidth="1"/>
    <col min="11" max="11" width="14.875" customWidth="1"/>
    <col min="12" max="12" width="8.375" style="234" customWidth="1"/>
    <col min="13" max="13" width="7.125" style="234" hidden="1" customWidth="1"/>
    <col min="14" max="14" width="15.125" style="235" customWidth="1"/>
    <col min="15" max="20" width="9.5" hidden="1" customWidth="1"/>
    <col min="21" max="21" width="0.5" customWidth="1"/>
    <col min="22" max="22" width="8.375" customWidth="1"/>
    <col min="23" max="23" width="15.625" style="13" customWidth="1"/>
    <col min="24" max="24" width="13.125" customWidth="1"/>
    <col min="25" max="25" width="15.5" style="13" customWidth="1"/>
    <col min="26" max="26" width="11.625" bestFit="1" customWidth="1"/>
    <col min="27" max="27" width="18.625" style="13" customWidth="1"/>
    <col min="28" max="28" width="8.375" style="479" customWidth="1"/>
    <col min="29" max="29" width="18.625" style="480" customWidth="1"/>
  </cols>
  <sheetData>
    <row r="2" spans="2:29" ht="36.75" customHeight="1">
      <c r="L2" s="544"/>
      <c r="M2" s="544"/>
      <c r="N2" s="544"/>
      <c r="O2" s="544"/>
      <c r="P2" s="544"/>
      <c r="Q2" s="544"/>
      <c r="R2" s="544"/>
      <c r="S2" s="544"/>
      <c r="T2" s="544"/>
      <c r="U2" s="544"/>
    </row>
    <row r="3" spans="2:29" ht="6.7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236"/>
    </row>
    <row r="4" spans="2:29" ht="24.75" customHeight="1">
      <c r="B4" s="17"/>
      <c r="D4" s="18" t="s">
        <v>31</v>
      </c>
      <c r="L4" s="236"/>
      <c r="M4" s="237" t="s">
        <v>1028</v>
      </c>
    </row>
    <row r="5" spans="2:29" ht="6.75" customHeight="1">
      <c r="B5" s="17"/>
      <c r="L5" s="236"/>
    </row>
    <row r="6" spans="2:29" ht="12" customHeight="1">
      <c r="B6" s="17"/>
      <c r="D6" s="4" t="s">
        <v>32</v>
      </c>
      <c r="L6" s="236"/>
    </row>
    <row r="7" spans="2:29" ht="16.5" customHeight="1">
      <c r="B7" s="17"/>
      <c r="E7" s="532" t="str">
        <f>'[2]Rekapitulace stavby'!K6</f>
        <v>Rekonstrukce chodníku v ul. Dlouhá</v>
      </c>
      <c r="F7" s="532"/>
      <c r="G7" s="532"/>
      <c r="H7" s="532"/>
      <c r="L7" s="236"/>
    </row>
    <row r="8" spans="2:29" s="21" customFormat="1" ht="12" customHeight="1">
      <c r="B8" s="22"/>
      <c r="D8" s="4" t="s">
        <v>33</v>
      </c>
      <c r="L8" s="238"/>
      <c r="M8" s="239"/>
      <c r="N8" s="240"/>
      <c r="W8" s="241"/>
      <c r="Y8" s="241"/>
      <c r="AA8" s="241"/>
      <c r="AB8" s="484"/>
      <c r="AC8" s="489"/>
    </row>
    <row r="9" spans="2:29" s="21" customFormat="1" ht="16.5" customHeight="1">
      <c r="B9" s="22"/>
      <c r="E9" s="531" t="s">
        <v>1029</v>
      </c>
      <c r="F9" s="531"/>
      <c r="G9" s="531"/>
      <c r="H9" s="531"/>
      <c r="L9" s="238"/>
      <c r="M9" s="239"/>
      <c r="N9" s="240"/>
      <c r="W9" s="241"/>
      <c r="Y9" s="241"/>
      <c r="AA9" s="241"/>
      <c r="AB9" s="484"/>
      <c r="AC9" s="489"/>
    </row>
    <row r="10" spans="2:29" s="21" customFormat="1">
      <c r="B10" s="22"/>
      <c r="L10" s="238"/>
      <c r="M10" s="239"/>
      <c r="N10" s="240"/>
      <c r="W10" s="241"/>
      <c r="Y10" s="241"/>
      <c r="AA10" s="241"/>
      <c r="AB10" s="484"/>
      <c r="AC10" s="489"/>
    </row>
    <row r="11" spans="2:29" s="21" customFormat="1" ht="12" customHeight="1">
      <c r="B11" s="22"/>
      <c r="D11" s="4" t="s">
        <v>35</v>
      </c>
      <c r="F11" s="24"/>
      <c r="I11" s="4" t="s">
        <v>36</v>
      </c>
      <c r="J11" s="24"/>
      <c r="L11" s="238"/>
      <c r="M11" s="239"/>
      <c r="N11" s="240"/>
      <c r="W11" s="241"/>
      <c r="Y11" s="241"/>
      <c r="AA11" s="241"/>
      <c r="AB11" s="484"/>
      <c r="AC11" s="489"/>
    </row>
    <row r="12" spans="2:29" s="21" customFormat="1" ht="12" customHeight="1">
      <c r="B12" s="22"/>
      <c r="D12" s="4" t="s">
        <v>37</v>
      </c>
      <c r="F12" s="24" t="s">
        <v>1030</v>
      </c>
      <c r="I12" s="4" t="s">
        <v>39</v>
      </c>
      <c r="J12" s="25">
        <v>45716</v>
      </c>
      <c r="L12" s="238"/>
      <c r="M12" s="239"/>
      <c r="N12" s="240"/>
      <c r="W12" s="241"/>
      <c r="Y12" s="241"/>
      <c r="AA12" s="241"/>
      <c r="AB12" s="484"/>
      <c r="AC12" s="489"/>
    </row>
    <row r="13" spans="2:29" s="21" customFormat="1" ht="10.5" customHeight="1">
      <c r="B13" s="22"/>
      <c r="L13" s="238"/>
      <c r="M13" s="239"/>
      <c r="N13" s="240"/>
      <c r="W13" s="241"/>
      <c r="Y13" s="241"/>
      <c r="AA13" s="241"/>
      <c r="AB13" s="484"/>
      <c r="AC13" s="489"/>
    </row>
    <row r="14" spans="2:29" s="21" customFormat="1" ht="12" customHeight="1">
      <c r="B14" s="22"/>
      <c r="D14" s="4" t="s">
        <v>40</v>
      </c>
      <c r="I14" s="4" t="s">
        <v>41</v>
      </c>
      <c r="J14" s="24"/>
      <c r="L14" s="238"/>
      <c r="M14" s="239"/>
      <c r="N14" s="240"/>
      <c r="W14" s="241"/>
      <c r="Y14" s="241"/>
      <c r="AA14" s="241"/>
      <c r="AB14" s="484"/>
      <c r="AC14" s="489"/>
    </row>
    <row r="15" spans="2:29" s="21" customFormat="1" ht="18" customHeight="1">
      <c r="B15" s="22"/>
      <c r="E15" s="24" t="s">
        <v>42</v>
      </c>
      <c r="I15" s="4" t="s">
        <v>43</v>
      </c>
      <c r="J15" s="24"/>
      <c r="L15" s="238"/>
      <c r="M15" s="239"/>
      <c r="N15" s="240"/>
      <c r="W15" s="241"/>
      <c r="Y15" s="241"/>
      <c r="AA15" s="241"/>
      <c r="AB15" s="484"/>
      <c r="AC15" s="489"/>
    </row>
    <row r="16" spans="2:29" s="21" customFormat="1" ht="6.75" customHeight="1">
      <c r="B16" s="22"/>
      <c r="L16" s="238"/>
      <c r="M16" s="239"/>
      <c r="N16" s="240"/>
      <c r="W16" s="241"/>
      <c r="Y16" s="241"/>
      <c r="AA16" s="241"/>
      <c r="AB16" s="484"/>
      <c r="AC16" s="489"/>
    </row>
    <row r="17" spans="2:29" s="21" customFormat="1" ht="12" customHeight="1">
      <c r="B17" s="22"/>
      <c r="D17" s="4" t="s">
        <v>44</v>
      </c>
      <c r="I17" s="4" t="s">
        <v>41</v>
      </c>
      <c r="J17" s="1" t="str">
        <f>'[2]Rekapitulace stavby'!AN13</f>
        <v>25270206</v>
      </c>
      <c r="L17" s="238"/>
      <c r="M17" s="239"/>
      <c r="N17" s="240"/>
      <c r="W17" s="241"/>
      <c r="Y17" s="241"/>
      <c r="AA17" s="241"/>
      <c r="AB17" s="484"/>
      <c r="AC17" s="489"/>
    </row>
    <row r="18" spans="2:29" s="21" customFormat="1" ht="18" customHeight="1">
      <c r="B18" s="22"/>
      <c r="E18" s="536" t="str">
        <f>'[2]Rekapitulace stavby'!E14</f>
        <v>GamaServis s.r.o.</v>
      </c>
      <c r="F18" s="536"/>
      <c r="G18" s="536"/>
      <c r="H18" s="536"/>
      <c r="I18" s="4" t="s">
        <v>43</v>
      </c>
      <c r="J18" s="1" t="str">
        <f>'[2]Rekapitulace stavby'!AN14</f>
        <v>CZ25270206</v>
      </c>
      <c r="L18" s="238"/>
      <c r="M18" s="239"/>
      <c r="N18" s="240"/>
      <c r="W18" s="241"/>
      <c r="Y18" s="241"/>
      <c r="AA18" s="241"/>
      <c r="AB18" s="484"/>
      <c r="AC18" s="489"/>
    </row>
    <row r="19" spans="2:29" s="21" customFormat="1" ht="6.75" customHeight="1">
      <c r="B19" s="22"/>
      <c r="L19" s="238"/>
      <c r="M19" s="239"/>
      <c r="N19" s="240"/>
      <c r="W19" s="241"/>
      <c r="Y19" s="241"/>
      <c r="AA19" s="241"/>
      <c r="AB19" s="484"/>
      <c r="AC19" s="489"/>
    </row>
    <row r="20" spans="2:29" s="21" customFormat="1" ht="12" customHeight="1">
      <c r="B20" s="22"/>
      <c r="D20" s="4" t="s">
        <v>47</v>
      </c>
      <c r="I20" s="4" t="s">
        <v>41</v>
      </c>
      <c r="J20" s="24"/>
      <c r="L20" s="238"/>
      <c r="M20" s="239"/>
      <c r="N20" s="240"/>
      <c r="W20" s="241"/>
      <c r="Y20" s="241"/>
      <c r="AA20" s="241"/>
      <c r="AB20" s="484"/>
      <c r="AC20" s="489"/>
    </row>
    <row r="21" spans="2:29" s="21" customFormat="1" ht="18" customHeight="1">
      <c r="B21" s="22"/>
      <c r="E21" s="24" t="s">
        <v>1031</v>
      </c>
      <c r="I21" s="4" t="s">
        <v>43</v>
      </c>
      <c r="J21" s="24"/>
      <c r="L21" s="238"/>
      <c r="M21" s="239"/>
      <c r="N21" s="240"/>
      <c r="W21" s="241"/>
      <c r="Y21" s="241"/>
      <c r="AA21" s="241"/>
      <c r="AB21" s="484"/>
      <c r="AC21" s="489"/>
    </row>
    <row r="22" spans="2:29" s="21" customFormat="1" ht="6.75" customHeight="1">
      <c r="B22" s="22"/>
      <c r="L22" s="238"/>
      <c r="M22" s="239"/>
      <c r="N22" s="240"/>
      <c r="W22" s="241"/>
      <c r="Y22" s="241"/>
      <c r="AA22" s="241"/>
      <c r="AB22" s="484"/>
      <c r="AC22" s="489"/>
    </row>
    <row r="23" spans="2:29" s="21" customFormat="1" ht="12" customHeight="1">
      <c r="B23" s="22"/>
      <c r="D23" s="4" t="s">
        <v>49</v>
      </c>
      <c r="I23" s="4" t="s">
        <v>41</v>
      </c>
      <c r="J23" s="24" t="str">
        <f>IF('[2]Rekapitulace stavby'!AN19="","",'[2]Rekapitulace stavby'!AN19)</f>
        <v/>
      </c>
      <c r="L23" s="238"/>
      <c r="M23" s="239"/>
      <c r="N23" s="240"/>
      <c r="W23" s="241"/>
      <c r="Y23" s="241"/>
      <c r="AA23" s="241"/>
      <c r="AB23" s="484"/>
      <c r="AC23" s="489"/>
    </row>
    <row r="24" spans="2:29" s="21" customFormat="1" ht="18" customHeight="1">
      <c r="B24" s="22"/>
      <c r="E24" s="24" t="str">
        <f>IF('[2]Rekapitulace stavby'!E20="","",'[2]Rekapitulace stavby'!E20)</f>
        <v/>
      </c>
      <c r="I24" s="4" t="s">
        <v>43</v>
      </c>
      <c r="J24" s="24" t="str">
        <f>IF('[2]Rekapitulace stavby'!AN20="","",'[2]Rekapitulace stavby'!AN20)</f>
        <v/>
      </c>
      <c r="L24" s="238"/>
      <c r="M24" s="239"/>
      <c r="N24" s="240"/>
      <c r="W24" s="241"/>
      <c r="Y24" s="241"/>
      <c r="AA24" s="241"/>
      <c r="AB24" s="484"/>
      <c r="AC24" s="489"/>
    </row>
    <row r="25" spans="2:29" s="21" customFormat="1" ht="6.75" customHeight="1">
      <c r="B25" s="22"/>
      <c r="L25" s="238"/>
      <c r="M25" s="239"/>
      <c r="N25" s="240"/>
      <c r="W25" s="241"/>
      <c r="Y25" s="241"/>
      <c r="AA25" s="241"/>
      <c r="AB25" s="484"/>
      <c r="AC25" s="489"/>
    </row>
    <row r="26" spans="2:29" s="21" customFormat="1" ht="12" customHeight="1">
      <c r="B26" s="22"/>
      <c r="D26" s="4" t="s">
        <v>50</v>
      </c>
      <c r="L26" s="238"/>
      <c r="M26" s="239"/>
      <c r="N26" s="240"/>
      <c r="W26" s="241"/>
      <c r="Y26" s="241"/>
      <c r="AA26" s="241"/>
      <c r="AB26" s="484"/>
      <c r="AC26" s="489"/>
    </row>
    <row r="27" spans="2:29" s="21" customFormat="1" ht="47.25" customHeight="1">
      <c r="B27" s="22"/>
      <c r="E27" s="534" t="s">
        <v>51</v>
      </c>
      <c r="F27" s="534"/>
      <c r="G27" s="534"/>
      <c r="H27" s="534"/>
      <c r="L27" s="238"/>
      <c r="M27" s="239"/>
      <c r="N27" s="240"/>
      <c r="W27" s="241"/>
      <c r="Y27" s="241"/>
      <c r="AA27" s="241"/>
      <c r="AB27" s="484"/>
      <c r="AC27" s="489"/>
    </row>
    <row r="28" spans="2:29" s="21" customFormat="1" ht="6.75" customHeight="1">
      <c r="B28" s="22"/>
      <c r="L28" s="238"/>
      <c r="M28" s="239"/>
      <c r="N28" s="240"/>
      <c r="W28" s="241"/>
      <c r="Y28" s="241"/>
      <c r="AA28" s="241"/>
      <c r="AB28" s="484"/>
      <c r="AC28" s="489"/>
    </row>
    <row r="29" spans="2:29" s="21" customFormat="1" ht="6.75" customHeight="1">
      <c r="B29" s="22"/>
      <c r="D29" s="26"/>
      <c r="E29" s="26"/>
      <c r="F29" s="26"/>
      <c r="G29" s="26"/>
      <c r="H29" s="26"/>
      <c r="I29" s="26"/>
      <c r="J29" s="26"/>
      <c r="K29" s="26"/>
      <c r="L29" s="238"/>
      <c r="M29" s="239"/>
      <c r="N29" s="240"/>
      <c r="W29" s="241"/>
      <c r="Y29" s="241"/>
      <c r="AA29" s="241"/>
      <c r="AB29" s="484"/>
      <c r="AC29" s="489"/>
    </row>
    <row r="30" spans="2:29" s="21" customFormat="1" ht="24.75" customHeight="1">
      <c r="B30" s="22"/>
      <c r="D30" s="28" t="s">
        <v>52</v>
      </c>
      <c r="J30" s="29">
        <f>ROUND(J86, 2)</f>
        <v>470783.98</v>
      </c>
      <c r="L30" s="238"/>
      <c r="M30" s="239"/>
      <c r="N30" s="240"/>
      <c r="W30" s="241"/>
      <c r="Y30" s="241"/>
      <c r="AA30" s="241"/>
      <c r="AB30" s="484"/>
      <c r="AC30" s="489"/>
    </row>
    <row r="31" spans="2:29" s="21" customFormat="1" ht="6.75" customHeight="1">
      <c r="B31" s="22"/>
      <c r="D31" s="26"/>
      <c r="E31" s="26"/>
      <c r="F31" s="26"/>
      <c r="G31" s="26"/>
      <c r="H31" s="26"/>
      <c r="I31" s="26"/>
      <c r="J31" s="26"/>
      <c r="K31" s="26"/>
      <c r="L31" s="238"/>
      <c r="M31" s="239"/>
      <c r="N31" s="240"/>
      <c r="W31" s="241"/>
      <c r="Y31" s="241"/>
      <c r="AA31" s="241"/>
      <c r="AB31" s="484"/>
      <c r="AC31" s="489"/>
    </row>
    <row r="32" spans="2:29" s="21" customFormat="1" ht="14.25" customHeight="1">
      <c r="B32" s="22"/>
      <c r="F32" s="144" t="s">
        <v>53</v>
      </c>
      <c r="I32" s="144" t="s">
        <v>54</v>
      </c>
      <c r="J32" s="144" t="s">
        <v>55</v>
      </c>
      <c r="L32" s="238"/>
      <c r="M32" s="239"/>
      <c r="N32" s="240"/>
      <c r="W32" s="241"/>
      <c r="Y32" s="241"/>
      <c r="AA32" s="241"/>
      <c r="AB32" s="484"/>
      <c r="AC32" s="489"/>
    </row>
    <row r="33" spans="2:29" s="21" customFormat="1" ht="14.25" customHeight="1">
      <c r="B33" s="22"/>
      <c r="D33" s="145" t="s">
        <v>56</v>
      </c>
      <c r="E33" s="4" t="s">
        <v>57</v>
      </c>
      <c r="F33" s="32" t="e">
        <f>ROUND((SUM(#REF!)),  2)</f>
        <v>#REF!</v>
      </c>
      <c r="I33" s="33">
        <v>0.21</v>
      </c>
      <c r="J33" s="32" t="e">
        <f>ROUND(((SUM(#REF!))*I33),  2)</f>
        <v>#REF!</v>
      </c>
      <c r="L33" s="238"/>
      <c r="M33" s="239"/>
      <c r="N33" s="240"/>
      <c r="W33" s="241"/>
      <c r="Y33" s="241"/>
      <c r="AA33" s="241"/>
      <c r="AB33" s="484"/>
      <c r="AC33" s="489"/>
    </row>
    <row r="34" spans="2:29" s="21" customFormat="1" ht="14.25" customHeight="1">
      <c r="B34" s="22"/>
      <c r="E34" s="4" t="s">
        <v>58</v>
      </c>
      <c r="F34" s="32" t="e">
        <f>ROUND((SUM(#REF!)),  2)</f>
        <v>#REF!</v>
      </c>
      <c r="I34" s="33">
        <v>0.15</v>
      </c>
      <c r="J34" s="32" t="e">
        <f>ROUND(((SUM(#REF!))*I34),  2)</f>
        <v>#REF!</v>
      </c>
      <c r="L34" s="238"/>
      <c r="M34" s="239"/>
      <c r="N34" s="240"/>
      <c r="W34" s="241"/>
      <c r="Y34" s="241"/>
      <c r="AA34" s="241"/>
      <c r="AB34" s="484"/>
      <c r="AC34" s="489"/>
    </row>
    <row r="35" spans="2:29" s="21" customFormat="1" ht="14.25" hidden="1" customHeight="1">
      <c r="B35" s="22"/>
      <c r="E35" s="4" t="s">
        <v>59</v>
      </c>
      <c r="F35" s="32" t="e">
        <f>ROUND((SUM(#REF!)),  2)</f>
        <v>#REF!</v>
      </c>
      <c r="I35" s="33">
        <v>0.21</v>
      </c>
      <c r="J35" s="32">
        <f>0</f>
        <v>0</v>
      </c>
      <c r="L35" s="238"/>
      <c r="M35" s="239"/>
      <c r="N35" s="240"/>
      <c r="W35" s="241"/>
      <c r="Y35" s="241"/>
      <c r="AA35" s="241"/>
      <c r="AB35" s="484"/>
      <c r="AC35" s="489"/>
    </row>
    <row r="36" spans="2:29" s="21" customFormat="1" ht="14.25" hidden="1" customHeight="1">
      <c r="B36" s="22"/>
      <c r="E36" s="4" t="s">
        <v>60</v>
      </c>
      <c r="F36" s="32" t="e">
        <f>ROUND((SUM(#REF!)),  2)</f>
        <v>#REF!</v>
      </c>
      <c r="I36" s="33">
        <v>0.15</v>
      </c>
      <c r="J36" s="32">
        <f>0</f>
        <v>0</v>
      </c>
      <c r="L36" s="238"/>
      <c r="M36" s="239"/>
      <c r="N36" s="240"/>
      <c r="W36" s="241"/>
      <c r="Y36" s="241"/>
      <c r="AA36" s="241"/>
      <c r="AB36" s="484"/>
      <c r="AC36" s="489"/>
    </row>
    <row r="37" spans="2:29" s="21" customFormat="1" ht="14.25" hidden="1" customHeight="1">
      <c r="B37" s="22"/>
      <c r="E37" s="4" t="s">
        <v>61</v>
      </c>
      <c r="F37" s="32" t="e">
        <f>ROUND((SUM(#REF!)),  2)</f>
        <v>#REF!</v>
      </c>
      <c r="I37" s="33">
        <v>0</v>
      </c>
      <c r="J37" s="32">
        <f>0</f>
        <v>0</v>
      </c>
      <c r="L37" s="238"/>
      <c r="M37" s="239"/>
      <c r="N37" s="240"/>
      <c r="W37" s="241"/>
      <c r="Y37" s="241"/>
      <c r="AA37" s="241"/>
      <c r="AB37" s="484"/>
      <c r="AC37" s="489"/>
    </row>
    <row r="38" spans="2:29" s="21" customFormat="1" ht="6.75" customHeight="1">
      <c r="B38" s="22"/>
      <c r="L38" s="238"/>
      <c r="M38" s="239"/>
      <c r="N38" s="240"/>
      <c r="W38" s="241"/>
      <c r="Y38" s="241"/>
      <c r="AA38" s="241"/>
      <c r="AB38" s="484"/>
      <c r="AC38" s="489"/>
    </row>
    <row r="39" spans="2:29" s="21" customFormat="1" ht="24.75" customHeight="1">
      <c r="B39" s="22"/>
      <c r="C39" s="34"/>
      <c r="D39" s="35" t="s">
        <v>62</v>
      </c>
      <c r="E39" s="36"/>
      <c r="F39" s="36"/>
      <c r="G39" s="146" t="s">
        <v>63</v>
      </c>
      <c r="H39" s="147" t="s">
        <v>64</v>
      </c>
      <c r="I39" s="36"/>
      <c r="J39" s="39">
        <f>J30</f>
        <v>470783.98</v>
      </c>
      <c r="K39" s="148"/>
      <c r="L39" s="238"/>
      <c r="M39" s="239"/>
      <c r="N39" s="240"/>
      <c r="W39" s="241"/>
      <c r="Y39" s="241"/>
      <c r="AA39" s="241"/>
      <c r="AB39" s="484"/>
      <c r="AC39" s="489"/>
    </row>
    <row r="40" spans="2:29" s="21" customFormat="1" ht="14.2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238"/>
      <c r="M40" s="239"/>
      <c r="N40" s="240"/>
      <c r="W40" s="241"/>
      <c r="Y40" s="241"/>
      <c r="AA40" s="241"/>
      <c r="AB40" s="484"/>
      <c r="AC40" s="489"/>
    </row>
    <row r="44" spans="2:29" s="21" customFormat="1" ht="6.7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238"/>
      <c r="M44" s="239"/>
      <c r="N44" s="240"/>
      <c r="W44" s="241"/>
      <c r="Y44" s="241"/>
      <c r="AA44" s="241"/>
      <c r="AB44" s="484"/>
      <c r="AC44" s="489"/>
    </row>
    <row r="45" spans="2:29" s="21" customFormat="1" ht="24.75" customHeight="1">
      <c r="B45" s="22"/>
      <c r="C45" s="18" t="s">
        <v>65</v>
      </c>
      <c r="L45" s="238"/>
      <c r="M45" s="239"/>
      <c r="N45" s="240"/>
      <c r="W45" s="241"/>
      <c r="Y45" s="241"/>
      <c r="AA45" s="241"/>
      <c r="AB45" s="484"/>
      <c r="AC45" s="489"/>
    </row>
    <row r="46" spans="2:29" s="21" customFormat="1" ht="6.75" customHeight="1">
      <c r="B46" s="22"/>
      <c r="L46" s="238"/>
      <c r="M46" s="239"/>
      <c r="N46" s="240"/>
      <c r="W46" s="241"/>
      <c r="Y46" s="241"/>
      <c r="AA46" s="241"/>
      <c r="AB46" s="484"/>
      <c r="AC46" s="489"/>
    </row>
    <row r="47" spans="2:29" s="21" customFormat="1" ht="12" customHeight="1">
      <c r="B47" s="22"/>
      <c r="C47" s="4" t="s">
        <v>32</v>
      </c>
      <c r="L47" s="238"/>
      <c r="M47" s="239"/>
      <c r="N47" s="240"/>
      <c r="W47" s="241"/>
      <c r="Y47" s="241"/>
      <c r="AA47" s="241"/>
      <c r="AB47" s="484"/>
      <c r="AC47" s="489"/>
    </row>
    <row r="48" spans="2:29" s="21" customFormat="1" ht="16.5" customHeight="1">
      <c r="B48" s="22"/>
      <c r="E48" s="532" t="str">
        <f>E7</f>
        <v>Rekonstrukce chodníku v ul. Dlouhá</v>
      </c>
      <c r="F48" s="532"/>
      <c r="G48" s="532"/>
      <c r="H48" s="532"/>
      <c r="L48" s="238"/>
      <c r="M48" s="239"/>
      <c r="N48" s="240"/>
      <c r="W48" s="241"/>
      <c r="Y48" s="241"/>
      <c r="AA48" s="241"/>
      <c r="AB48" s="484"/>
      <c r="AC48" s="489"/>
    </row>
    <row r="49" spans="2:29" s="21" customFormat="1" ht="12" customHeight="1">
      <c r="B49" s="22"/>
      <c r="C49" s="4" t="s">
        <v>33</v>
      </c>
      <c r="L49" s="238"/>
      <c r="M49" s="239"/>
      <c r="N49" s="240"/>
      <c r="W49" s="241"/>
      <c r="Y49" s="241"/>
      <c r="AA49" s="241"/>
      <c r="AB49" s="484"/>
      <c r="AC49" s="489"/>
    </row>
    <row r="50" spans="2:29" s="21" customFormat="1" ht="16.5" customHeight="1">
      <c r="B50" s="22"/>
      <c r="E50" s="531" t="str">
        <f>E9</f>
        <v>SO 104 - Pruh (vsak+parkování), nezpůsobilé</v>
      </c>
      <c r="F50" s="531"/>
      <c r="G50" s="531"/>
      <c r="H50" s="531"/>
      <c r="L50" s="238"/>
      <c r="M50" s="239"/>
      <c r="N50" s="240"/>
      <c r="W50" s="241"/>
      <c r="Y50" s="241"/>
      <c r="AA50" s="241"/>
      <c r="AB50" s="484"/>
      <c r="AC50" s="489"/>
    </row>
    <row r="51" spans="2:29" s="21" customFormat="1" ht="6.75" customHeight="1">
      <c r="B51" s="22"/>
      <c r="L51" s="238"/>
      <c r="M51" s="239"/>
      <c r="N51" s="240"/>
      <c r="W51" s="241"/>
      <c r="Y51" s="241"/>
      <c r="AA51" s="241"/>
      <c r="AB51" s="484"/>
      <c r="AC51" s="489"/>
    </row>
    <row r="52" spans="2:29" s="21" customFormat="1" ht="12" customHeight="1">
      <c r="B52" s="22"/>
      <c r="C52" s="4" t="s">
        <v>37</v>
      </c>
      <c r="F52" s="24" t="str">
        <f>F12</f>
        <v>k.ú. Liteň (685267), ulice Dlouhá</v>
      </c>
      <c r="I52" s="4" t="s">
        <v>39</v>
      </c>
      <c r="J52" s="25">
        <f>IF(J12="","",J12)</f>
        <v>45716</v>
      </c>
      <c r="L52" s="238"/>
      <c r="M52" s="239"/>
      <c r="N52" s="240"/>
      <c r="W52" s="241"/>
      <c r="Y52" s="241"/>
      <c r="AA52" s="241"/>
      <c r="AB52" s="484"/>
      <c r="AC52" s="489"/>
    </row>
    <row r="53" spans="2:29" s="21" customFormat="1" ht="6.75" customHeight="1">
      <c r="B53" s="22"/>
      <c r="L53" s="238"/>
      <c r="M53" s="239"/>
      <c r="N53" s="240"/>
      <c r="W53" s="241"/>
      <c r="Y53" s="241"/>
      <c r="AA53" s="241"/>
      <c r="AB53" s="484"/>
      <c r="AC53" s="489"/>
    </row>
    <row r="54" spans="2:29" s="21" customFormat="1" ht="15" customHeight="1">
      <c r="B54" s="22"/>
      <c r="C54" s="4" t="s">
        <v>40</v>
      </c>
      <c r="F54" s="24" t="str">
        <f>E15</f>
        <v>Městys Liteň</v>
      </c>
      <c r="I54" s="4" t="s">
        <v>47</v>
      </c>
      <c r="J54" s="24" t="str">
        <f>E21</f>
        <v>Ing. Zdeněk Tesař</v>
      </c>
      <c r="L54" s="238"/>
      <c r="M54" s="239"/>
      <c r="N54" s="240"/>
      <c r="W54" s="241"/>
      <c r="Y54" s="241"/>
      <c r="AA54" s="241"/>
      <c r="AB54" s="484"/>
      <c r="AC54" s="489"/>
    </row>
    <row r="55" spans="2:29" s="21" customFormat="1" ht="15" customHeight="1">
      <c r="B55" s="22"/>
      <c r="C55" s="4" t="s">
        <v>44</v>
      </c>
      <c r="F55" s="24" t="str">
        <f>IF(E18="","",E18)</f>
        <v>GamaServis s.r.o.</v>
      </c>
      <c r="I55" s="4" t="s">
        <v>49</v>
      </c>
      <c r="J55" s="24" t="str">
        <f>E24</f>
        <v/>
      </c>
      <c r="L55" s="238"/>
      <c r="M55" s="239"/>
      <c r="N55" s="240"/>
      <c r="W55" s="241"/>
      <c r="Y55" s="241"/>
      <c r="AA55" s="241"/>
      <c r="AB55" s="484"/>
      <c r="AC55" s="489"/>
    </row>
    <row r="56" spans="2:29" s="21" customFormat="1" ht="9.75" customHeight="1">
      <c r="B56" s="22"/>
      <c r="L56" s="238"/>
      <c r="M56" s="239"/>
      <c r="N56" s="240"/>
      <c r="W56" s="241"/>
      <c r="Y56" s="241"/>
      <c r="AA56" s="241"/>
      <c r="AB56" s="484"/>
      <c r="AC56" s="489"/>
    </row>
    <row r="57" spans="2:29" s="21" customFormat="1" ht="29.25" customHeight="1">
      <c r="B57" s="22"/>
      <c r="C57" s="46" t="s">
        <v>66</v>
      </c>
      <c r="D57" s="34"/>
      <c r="E57" s="34"/>
      <c r="F57" s="34"/>
      <c r="G57" s="34"/>
      <c r="H57" s="34"/>
      <c r="I57" s="34"/>
      <c r="J57" s="149" t="s">
        <v>67</v>
      </c>
      <c r="K57" s="34"/>
      <c r="L57" s="238"/>
      <c r="M57" s="239"/>
      <c r="N57" s="240"/>
      <c r="W57" s="241"/>
      <c r="Y57" s="241"/>
      <c r="AA57" s="241"/>
      <c r="AB57" s="484"/>
      <c r="AC57" s="489"/>
    </row>
    <row r="58" spans="2:29" s="21" customFormat="1" ht="9.75" customHeight="1">
      <c r="B58" s="22"/>
      <c r="L58" s="238"/>
      <c r="M58" s="239"/>
      <c r="N58" s="240"/>
      <c r="W58" s="241"/>
      <c r="Y58" s="241"/>
      <c r="AA58" s="241"/>
      <c r="AB58" s="484"/>
      <c r="AC58" s="489"/>
    </row>
    <row r="59" spans="2:29" s="21" customFormat="1" ht="22.5" customHeight="1">
      <c r="B59" s="22"/>
      <c r="C59" s="48" t="s">
        <v>68</v>
      </c>
      <c r="J59" s="29">
        <f>J86</f>
        <v>470783.98000000004</v>
      </c>
      <c r="L59" s="238"/>
      <c r="M59" s="239"/>
      <c r="N59" s="240"/>
      <c r="W59" s="241"/>
      <c r="Y59" s="241"/>
      <c r="AA59" s="241"/>
      <c r="AB59" s="484"/>
      <c r="AC59" s="489"/>
    </row>
    <row r="60" spans="2:29" s="49" customFormat="1" ht="24.75" customHeight="1">
      <c r="B60" s="50"/>
      <c r="D60" s="51" t="s">
        <v>69</v>
      </c>
      <c r="E60" s="52"/>
      <c r="F60" s="52"/>
      <c r="G60" s="52"/>
      <c r="H60" s="52"/>
      <c r="I60" s="52"/>
      <c r="J60" s="53">
        <f>J87</f>
        <v>470783.98000000004</v>
      </c>
      <c r="L60" s="55"/>
      <c r="M60" s="54"/>
      <c r="N60" s="242"/>
      <c r="W60" s="243"/>
      <c r="Y60" s="243"/>
      <c r="AA60" s="243"/>
      <c r="AB60" s="490"/>
      <c r="AC60" s="491"/>
    </row>
    <row r="61" spans="2:29" s="54" customFormat="1" ht="19.5" customHeight="1">
      <c r="B61" s="55"/>
      <c r="D61" s="56" t="s">
        <v>70</v>
      </c>
      <c r="E61" s="57"/>
      <c r="F61" s="57"/>
      <c r="G61" s="57"/>
      <c r="H61" s="57"/>
      <c r="I61" s="57"/>
      <c r="J61" s="58">
        <f>J88</f>
        <v>15063.7</v>
      </c>
      <c r="L61" s="55"/>
      <c r="N61" s="242"/>
      <c r="V61" s="49"/>
      <c r="W61" s="243"/>
      <c r="Y61" s="243"/>
      <c r="AA61" s="243"/>
      <c r="AB61" s="492"/>
      <c r="AC61" s="491"/>
    </row>
    <row r="62" spans="2:29" s="54" customFormat="1" ht="19.5" customHeight="1">
      <c r="B62" s="55"/>
      <c r="D62" s="56" t="s">
        <v>71</v>
      </c>
      <c r="E62" s="57"/>
      <c r="F62" s="57"/>
      <c r="G62" s="57"/>
      <c r="H62" s="57"/>
      <c r="I62" s="57"/>
      <c r="J62" s="58">
        <f>J111</f>
        <v>313426.80000000005</v>
      </c>
      <c r="L62" s="55"/>
      <c r="N62" s="242"/>
      <c r="V62" s="49"/>
      <c r="W62" s="243"/>
      <c r="Y62" s="243"/>
      <c r="AA62" s="243"/>
      <c r="AB62" s="492"/>
      <c r="AC62" s="491"/>
    </row>
    <row r="63" spans="2:29" s="54" customFormat="1" ht="19.5" customHeight="1">
      <c r="B63" s="55"/>
      <c r="D63" s="56" t="s">
        <v>72</v>
      </c>
      <c r="E63" s="57"/>
      <c r="F63" s="57"/>
      <c r="G63" s="57"/>
      <c r="H63" s="57"/>
      <c r="I63" s="57"/>
      <c r="J63" s="58">
        <f>J199</f>
        <v>14000</v>
      </c>
      <c r="L63" s="55"/>
      <c r="N63" s="242"/>
      <c r="V63" s="49"/>
      <c r="W63" s="243"/>
      <c r="Y63" s="243"/>
      <c r="AA63" s="243"/>
      <c r="AB63" s="492"/>
      <c r="AC63" s="491"/>
    </row>
    <row r="64" spans="2:29" s="54" customFormat="1" ht="19.5" customHeight="1">
      <c r="B64" s="55"/>
      <c r="D64" s="56" t="s">
        <v>73</v>
      </c>
      <c r="E64" s="57"/>
      <c r="F64" s="57"/>
      <c r="G64" s="57"/>
      <c r="H64" s="57"/>
      <c r="I64" s="57"/>
      <c r="J64" s="58">
        <f>J210</f>
        <v>89912.040000000008</v>
      </c>
      <c r="L64" s="55"/>
      <c r="N64" s="242"/>
      <c r="V64" s="49"/>
      <c r="W64" s="243"/>
      <c r="Y64" s="243"/>
      <c r="AA64" s="243"/>
      <c r="AB64" s="492"/>
      <c r="AC64" s="491"/>
    </row>
    <row r="65" spans="2:29" s="54" customFormat="1" ht="19.5" customHeight="1">
      <c r="B65" s="55"/>
      <c r="D65" s="56" t="s">
        <v>74</v>
      </c>
      <c r="E65" s="57"/>
      <c r="F65" s="57"/>
      <c r="G65" s="57"/>
      <c r="H65" s="57"/>
      <c r="I65" s="57"/>
      <c r="J65" s="58">
        <f>J264</f>
        <v>22198.73</v>
      </c>
      <c r="L65" s="55"/>
      <c r="N65" s="242"/>
      <c r="V65" s="49"/>
      <c r="W65" s="243"/>
      <c r="Y65" s="243"/>
      <c r="AA65" s="243"/>
      <c r="AB65" s="492"/>
      <c r="AC65" s="491"/>
    </row>
    <row r="66" spans="2:29" s="54" customFormat="1" ht="19.5" customHeight="1">
      <c r="B66" s="55"/>
      <c r="D66" s="56" t="s">
        <v>75</v>
      </c>
      <c r="E66" s="57"/>
      <c r="F66" s="57"/>
      <c r="G66" s="57"/>
      <c r="H66" s="57"/>
      <c r="I66" s="57"/>
      <c r="J66" s="58">
        <f>J294</f>
        <v>16182.71</v>
      </c>
      <c r="L66" s="55"/>
      <c r="N66" s="242"/>
      <c r="V66" s="49"/>
      <c r="W66" s="243"/>
      <c r="Y66" s="243"/>
      <c r="AA66" s="243"/>
      <c r="AB66" s="492"/>
      <c r="AC66" s="491"/>
    </row>
    <row r="67" spans="2:29" s="21" customFormat="1" ht="21.75" customHeight="1">
      <c r="B67" s="22"/>
      <c r="L67" s="238"/>
      <c r="M67" s="239"/>
      <c r="N67" s="240"/>
      <c r="W67" s="241"/>
      <c r="Y67" s="241"/>
      <c r="AA67" s="241"/>
      <c r="AB67" s="484"/>
      <c r="AC67" s="489"/>
    </row>
    <row r="68" spans="2:29" s="21" customFormat="1" ht="6.75" customHeight="1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238"/>
      <c r="M68" s="239"/>
      <c r="N68" s="240"/>
      <c r="W68" s="241"/>
      <c r="Y68" s="241"/>
      <c r="AA68" s="241"/>
      <c r="AB68" s="484"/>
      <c r="AC68" s="489"/>
    </row>
    <row r="72" spans="2:29" s="21" customFormat="1" ht="6.75" customHeight="1"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238"/>
      <c r="M72" s="239"/>
      <c r="N72" s="240"/>
      <c r="W72" s="241"/>
      <c r="Y72" s="241"/>
      <c r="AA72" s="241"/>
      <c r="AB72" s="484"/>
      <c r="AC72" s="489"/>
    </row>
    <row r="73" spans="2:29" s="21" customFormat="1" ht="24.75" customHeight="1">
      <c r="B73" s="22"/>
      <c r="C73" s="18" t="s">
        <v>80</v>
      </c>
      <c r="L73" s="238"/>
      <c r="M73" s="239"/>
      <c r="N73" s="240"/>
      <c r="W73" s="241"/>
      <c r="Y73" s="241"/>
      <c r="AA73" s="241"/>
      <c r="AB73" s="484"/>
      <c r="AC73" s="489"/>
    </row>
    <row r="74" spans="2:29" s="21" customFormat="1" ht="6.75" customHeight="1">
      <c r="B74" s="22"/>
      <c r="L74" s="238"/>
      <c r="M74" s="239"/>
      <c r="N74" s="240"/>
      <c r="W74" s="241"/>
      <c r="Y74" s="241"/>
      <c r="AA74" s="241"/>
      <c r="AB74" s="484"/>
      <c r="AC74" s="489"/>
    </row>
    <row r="75" spans="2:29" s="21" customFormat="1" ht="12" customHeight="1">
      <c r="B75" s="22"/>
      <c r="C75" s="4" t="s">
        <v>32</v>
      </c>
      <c r="L75" s="238"/>
      <c r="M75" s="239"/>
      <c r="N75" s="240"/>
      <c r="W75" s="241"/>
      <c r="Y75" s="241"/>
      <c r="AA75" s="241"/>
      <c r="AB75" s="484"/>
      <c r="AC75" s="489"/>
    </row>
    <row r="76" spans="2:29" s="21" customFormat="1" ht="16.5" customHeight="1">
      <c r="B76" s="22"/>
      <c r="E76" s="532" t="str">
        <f>E7</f>
        <v>Rekonstrukce chodníku v ul. Dlouhá</v>
      </c>
      <c r="F76" s="532"/>
      <c r="G76" s="532"/>
      <c r="H76" s="532"/>
      <c r="L76" s="238"/>
      <c r="M76" s="239"/>
      <c r="N76" s="240"/>
      <c r="W76" s="241"/>
      <c r="Y76" s="241"/>
      <c r="AA76" s="241"/>
      <c r="AB76" s="484"/>
      <c r="AC76" s="489"/>
    </row>
    <row r="77" spans="2:29" s="21" customFormat="1" ht="12" customHeight="1">
      <c r="B77" s="22"/>
      <c r="C77" s="4" t="s">
        <v>33</v>
      </c>
      <c r="L77" s="238"/>
      <c r="M77" s="239"/>
      <c r="N77" s="240"/>
      <c r="W77" s="241"/>
      <c r="Y77" s="241"/>
      <c r="AA77" s="241"/>
      <c r="AB77" s="484"/>
      <c r="AC77" s="489"/>
    </row>
    <row r="78" spans="2:29" s="21" customFormat="1" ht="16.5" customHeight="1">
      <c r="B78" s="22"/>
      <c r="E78" s="531" t="str">
        <f>E9</f>
        <v>SO 104 - Pruh (vsak+parkování), nezpůsobilé</v>
      </c>
      <c r="F78" s="531"/>
      <c r="G78" s="531"/>
      <c r="H78" s="531"/>
      <c r="L78" s="238"/>
      <c r="M78" s="239"/>
      <c r="N78" s="240"/>
      <c r="W78" s="241"/>
      <c r="Y78" s="241"/>
      <c r="AA78" s="241"/>
      <c r="AB78" s="484"/>
      <c r="AC78" s="489"/>
    </row>
    <row r="79" spans="2:29" s="21" customFormat="1" ht="6.75" customHeight="1">
      <c r="B79" s="22"/>
      <c r="L79" s="238"/>
      <c r="M79" s="239"/>
      <c r="N79" s="240"/>
      <c r="W79" s="241"/>
      <c r="Y79" s="241"/>
      <c r="AA79" s="241"/>
      <c r="AB79" s="484"/>
      <c r="AC79" s="489"/>
    </row>
    <row r="80" spans="2:29" s="21" customFormat="1" ht="12" customHeight="1">
      <c r="B80" s="22"/>
      <c r="C80" s="4" t="s">
        <v>37</v>
      </c>
      <c r="F80" s="24" t="str">
        <f>F12</f>
        <v>k.ú. Liteň (685267), ulice Dlouhá</v>
      </c>
      <c r="I80" s="4" t="s">
        <v>39</v>
      </c>
      <c r="J80" s="25">
        <f>IF(J12="","",J12)</f>
        <v>45716</v>
      </c>
      <c r="L80" s="238"/>
      <c r="M80" s="239"/>
      <c r="N80" s="240"/>
      <c r="W80" s="241"/>
      <c r="Y80" s="241"/>
      <c r="AA80" s="241"/>
      <c r="AB80" s="484"/>
      <c r="AC80" s="489"/>
    </row>
    <row r="81" spans="2:29" s="21" customFormat="1" ht="6.75" customHeight="1">
      <c r="B81" s="22"/>
      <c r="L81" s="238"/>
      <c r="M81" s="239"/>
      <c r="N81" s="240"/>
      <c r="W81" s="241"/>
      <c r="Y81" s="241"/>
      <c r="AA81" s="241"/>
      <c r="AB81" s="484"/>
      <c r="AC81" s="489"/>
    </row>
    <row r="82" spans="2:29" s="21" customFormat="1" ht="15" customHeight="1">
      <c r="B82" s="22"/>
      <c r="C82" s="4" t="s">
        <v>40</v>
      </c>
      <c r="F82" s="24" t="str">
        <f>E15</f>
        <v>Městys Liteň</v>
      </c>
      <c r="I82" s="4" t="s">
        <v>47</v>
      </c>
      <c r="J82" s="24" t="str">
        <f>E21</f>
        <v>Ing. Zdeněk Tesař</v>
      </c>
      <c r="L82" s="238"/>
      <c r="M82" s="239"/>
      <c r="N82" s="240"/>
      <c r="W82" s="241"/>
      <c r="Y82" s="241"/>
      <c r="AA82" s="241"/>
      <c r="AB82" s="484"/>
      <c r="AC82" s="489"/>
    </row>
    <row r="83" spans="2:29" s="21" customFormat="1" ht="15" customHeight="1">
      <c r="B83" s="22"/>
      <c r="C83" s="4" t="s">
        <v>44</v>
      </c>
      <c r="F83" s="24" t="str">
        <f>IF(E18="","",E18)</f>
        <v>GamaServis s.r.o.</v>
      </c>
      <c r="I83" s="4" t="s">
        <v>49</v>
      </c>
      <c r="J83" s="24" t="str">
        <f>E24</f>
        <v/>
      </c>
      <c r="L83" s="238"/>
      <c r="M83" s="239"/>
      <c r="N83" s="240"/>
      <c r="W83" s="241"/>
      <c r="Y83" s="241"/>
      <c r="AA83" s="241"/>
      <c r="AB83" s="484"/>
      <c r="AC83" s="489"/>
    </row>
    <row r="84" spans="2:29" s="21" customFormat="1" ht="9.75" customHeight="1">
      <c r="B84" s="22"/>
      <c r="L84" s="238"/>
      <c r="M84" s="239"/>
      <c r="N84" s="240"/>
      <c r="W84" s="241"/>
      <c r="Y84" s="241"/>
      <c r="AA84" s="241"/>
      <c r="AB84" s="484"/>
      <c r="AC84" s="489"/>
    </row>
    <row r="85" spans="2:29" s="65" customFormat="1" ht="29.25" customHeight="1">
      <c r="B85" s="66"/>
      <c r="C85" s="244" t="s">
        <v>81</v>
      </c>
      <c r="D85" s="245" t="s">
        <v>82</v>
      </c>
      <c r="E85" s="245" t="s">
        <v>83</v>
      </c>
      <c r="F85" s="245" t="s">
        <v>84</v>
      </c>
      <c r="G85" s="245" t="s">
        <v>85</v>
      </c>
      <c r="H85" s="245" t="s">
        <v>86</v>
      </c>
      <c r="I85" s="245" t="s">
        <v>87</v>
      </c>
      <c r="J85" s="245" t="s">
        <v>67</v>
      </c>
      <c r="K85" s="245" t="s">
        <v>88</v>
      </c>
      <c r="L85" s="545">
        <v>45627</v>
      </c>
      <c r="M85" s="545"/>
      <c r="N85" s="545"/>
      <c r="O85" s="246" t="s">
        <v>1032</v>
      </c>
      <c r="P85" s="246" t="s">
        <v>1033</v>
      </c>
      <c r="Q85" s="246" t="s">
        <v>1034</v>
      </c>
      <c r="R85" s="246" t="s">
        <v>1035</v>
      </c>
      <c r="S85" s="246" t="s">
        <v>1036</v>
      </c>
      <c r="T85" s="247" t="s">
        <v>1037</v>
      </c>
      <c r="V85" s="541">
        <v>45658</v>
      </c>
      <c r="W85" s="541"/>
      <c r="X85" s="543" t="s">
        <v>1038</v>
      </c>
      <c r="Y85" s="543"/>
      <c r="Z85" s="541">
        <v>45717</v>
      </c>
      <c r="AA85" s="541"/>
      <c r="AB85" s="542">
        <v>45809</v>
      </c>
      <c r="AC85" s="542"/>
    </row>
    <row r="86" spans="2:29" s="21" customFormat="1" ht="22.5" customHeight="1">
      <c r="B86" s="22"/>
      <c r="C86" s="157" t="s">
        <v>91</v>
      </c>
      <c r="J86" s="158">
        <f>J87</f>
        <v>470783.98000000004</v>
      </c>
      <c r="L86" s="248" t="s">
        <v>86</v>
      </c>
      <c r="M86" s="248"/>
      <c r="N86" s="249" t="s">
        <v>956</v>
      </c>
      <c r="O86" s="26"/>
      <c r="P86" s="250">
        <f>P87</f>
        <v>0</v>
      </c>
      <c r="Q86" s="26"/>
      <c r="R86" s="250">
        <f>R87</f>
        <v>65.777604400000001</v>
      </c>
      <c r="S86" s="26"/>
      <c r="T86" s="251">
        <f>T87</f>
        <v>52.465000000000003</v>
      </c>
      <c r="V86" s="508" t="s">
        <v>89</v>
      </c>
      <c r="W86" s="509" t="s">
        <v>90</v>
      </c>
      <c r="X86" s="508" t="s">
        <v>89</v>
      </c>
      <c r="Y86" s="509" t="s">
        <v>90</v>
      </c>
      <c r="Z86" s="508" t="s">
        <v>89</v>
      </c>
      <c r="AA86" s="509" t="s">
        <v>90</v>
      </c>
      <c r="AB86" s="510" t="s">
        <v>89</v>
      </c>
      <c r="AC86" s="511" t="s">
        <v>90</v>
      </c>
    </row>
    <row r="87" spans="2:29" s="75" customFormat="1" ht="25.5" customHeight="1">
      <c r="B87" s="76"/>
      <c r="D87" s="252" t="s">
        <v>92</v>
      </c>
      <c r="E87" s="161" t="s">
        <v>9</v>
      </c>
      <c r="F87" s="161" t="s">
        <v>93</v>
      </c>
      <c r="I87" s="253"/>
      <c r="J87" s="163">
        <f>J88+J111+J199+J264+J210+J294</f>
        <v>470783.98000000004</v>
      </c>
      <c r="L87" s="254"/>
      <c r="M87" s="255"/>
      <c r="N87" s="256">
        <f>N88+N111+N199+N210+N264+N294</f>
        <v>198161.16555999999</v>
      </c>
      <c r="P87" s="257">
        <f>P88+P111+P199+P210+P264+P294</f>
        <v>0</v>
      </c>
      <c r="R87" s="257">
        <f>R88+R111+R199+R210+R264+R294</f>
        <v>65.777604400000001</v>
      </c>
      <c r="T87" s="258">
        <f>T88+T111+T199+T210+T264+T294</f>
        <v>52.465000000000003</v>
      </c>
      <c r="V87" s="160"/>
      <c r="W87" s="259">
        <f>W88+W111+W199+W210+W294+W264</f>
        <v>82471</v>
      </c>
      <c r="Y87" s="259">
        <f>Y88+Y11+Y264+Y199+Y210+Y294+Y111+8000</f>
        <v>65720</v>
      </c>
      <c r="AA87" s="259">
        <f>AA88+AA11+AA264+AA199+AA210+AA294+AA111+0.01</f>
        <v>132431.81</v>
      </c>
      <c r="AB87" s="493"/>
      <c r="AC87" s="494">
        <f>AC88+AC11+AC264+AC199+AC210+AC294+AC111+0.01</f>
        <v>-22044.054999999993</v>
      </c>
    </row>
    <row r="88" spans="2:29" s="75" customFormat="1" ht="15">
      <c r="B88" s="76"/>
      <c r="D88" s="252" t="s">
        <v>92</v>
      </c>
      <c r="E88" s="260" t="s">
        <v>94</v>
      </c>
      <c r="F88" s="260" t="s">
        <v>95</v>
      </c>
      <c r="I88" s="253"/>
      <c r="J88" s="261">
        <f>J89+J95+J100+J106</f>
        <v>15063.7</v>
      </c>
      <c r="L88" s="262"/>
      <c r="M88" s="255"/>
      <c r="N88" s="263">
        <f>N89+N95+N100+N106</f>
        <v>15063.7</v>
      </c>
      <c r="P88" s="257">
        <f>SUM(P89:P110)</f>
        <v>0</v>
      </c>
      <c r="R88" s="257">
        <f>SUM(R89:R110)</f>
        <v>0</v>
      </c>
      <c r="T88" s="258">
        <f>SUM(T89:T110)</f>
        <v>52.465000000000003</v>
      </c>
      <c r="V88" s="160"/>
      <c r="W88" s="164">
        <f>SUM(W89:W110)</f>
        <v>0</v>
      </c>
      <c r="Y88" s="164">
        <f>SUM(Y89:Y110)</f>
        <v>0</v>
      </c>
      <c r="AA88" s="164">
        <f>SUM(AA89:AA110)</f>
        <v>0</v>
      </c>
      <c r="AB88" s="493"/>
      <c r="AC88" s="495">
        <f>SUM(AC89:AC110)</f>
        <v>0</v>
      </c>
    </row>
    <row r="89" spans="2:29" s="21" customFormat="1">
      <c r="B89" s="22"/>
      <c r="C89" s="264" t="s">
        <v>94</v>
      </c>
      <c r="D89" s="264" t="s">
        <v>96</v>
      </c>
      <c r="E89" s="265" t="s">
        <v>1039</v>
      </c>
      <c r="F89" s="266" t="s">
        <v>1040</v>
      </c>
      <c r="G89" s="267" t="s">
        <v>125</v>
      </c>
      <c r="H89" s="268">
        <v>254</v>
      </c>
      <c r="I89" s="269">
        <v>29.5</v>
      </c>
      <c r="J89" s="270">
        <f>ROUND(I89*H89,2)</f>
        <v>7493</v>
      </c>
      <c r="K89" s="266" t="s">
        <v>100</v>
      </c>
      <c r="L89" s="271">
        <f>H89</f>
        <v>254</v>
      </c>
      <c r="M89" s="272"/>
      <c r="N89" s="273">
        <f>L89*I89</f>
        <v>7493</v>
      </c>
      <c r="P89" s="274">
        <f>O89*H89</f>
        <v>0</v>
      </c>
      <c r="Q89" s="274">
        <v>0</v>
      </c>
      <c r="R89" s="274">
        <f>Q89*H89</f>
        <v>0</v>
      </c>
      <c r="S89" s="274">
        <v>0.17</v>
      </c>
      <c r="T89" s="275">
        <f>S89*H89</f>
        <v>43.18</v>
      </c>
      <c r="W89" s="241">
        <f>V89*I89</f>
        <v>0</v>
      </c>
      <c r="Y89" s="276">
        <f>X89*I89</f>
        <v>0</v>
      </c>
      <c r="Z89" s="277">
        <f>H89-L89-V89-X89</f>
        <v>0</v>
      </c>
      <c r="AA89" s="276">
        <f>Z89*I89</f>
        <v>0</v>
      </c>
      <c r="AB89" s="496"/>
      <c r="AC89" s="497">
        <f>AB89*I89</f>
        <v>0</v>
      </c>
    </row>
    <row r="90" spans="2:29" s="21" customFormat="1" ht="19.5">
      <c r="B90" s="22"/>
      <c r="D90" s="278" t="s">
        <v>101</v>
      </c>
      <c r="F90" s="279" t="s">
        <v>1041</v>
      </c>
      <c r="I90" s="174"/>
      <c r="L90" s="238"/>
      <c r="M90" s="280"/>
      <c r="N90" s="240"/>
      <c r="T90" s="281"/>
      <c r="W90" s="241"/>
      <c r="Y90" s="241"/>
      <c r="AA90" s="241"/>
      <c r="AB90" s="484"/>
      <c r="AC90" s="489"/>
    </row>
    <row r="91" spans="2:29" s="21" customFormat="1">
      <c r="B91" s="22"/>
      <c r="D91" s="282" t="s">
        <v>103</v>
      </c>
      <c r="F91" s="283" t="s">
        <v>1042</v>
      </c>
      <c r="I91" s="174"/>
      <c r="L91" s="238"/>
      <c r="M91" s="280"/>
      <c r="N91" s="240"/>
      <c r="T91" s="281"/>
      <c r="W91" s="241"/>
      <c r="Y91" s="241"/>
      <c r="AA91" s="241"/>
      <c r="AB91" s="484"/>
      <c r="AC91" s="489"/>
    </row>
    <row r="92" spans="2:29" s="100" customFormat="1" ht="15">
      <c r="B92" s="101"/>
      <c r="D92" s="278" t="s">
        <v>107</v>
      </c>
      <c r="E92" s="284"/>
      <c r="F92" s="285" t="s">
        <v>1043</v>
      </c>
      <c r="H92" s="284"/>
      <c r="I92" s="286"/>
      <c r="L92" s="287"/>
      <c r="M92" s="288"/>
      <c r="N92" s="242"/>
      <c r="T92" s="289"/>
      <c r="V92" s="177"/>
      <c r="W92" s="290"/>
      <c r="Y92" s="290"/>
      <c r="AA92" s="290"/>
      <c r="AB92" s="498"/>
      <c r="AC92" s="499"/>
    </row>
    <row r="93" spans="2:29" s="100" customFormat="1" ht="15">
      <c r="B93" s="101"/>
      <c r="D93" s="278" t="s">
        <v>107</v>
      </c>
      <c r="E93" s="284"/>
      <c r="F93" s="285" t="s">
        <v>1044</v>
      </c>
      <c r="H93" s="284"/>
      <c r="I93" s="286"/>
      <c r="L93" s="287"/>
      <c r="M93" s="288"/>
      <c r="N93" s="242"/>
      <c r="T93" s="289"/>
      <c r="V93" s="177"/>
      <c r="W93" s="290"/>
      <c r="Y93" s="290"/>
      <c r="AA93" s="290"/>
      <c r="AB93" s="498"/>
      <c r="AC93" s="499"/>
    </row>
    <row r="94" spans="2:29" s="106" customFormat="1" ht="15">
      <c r="B94" s="107"/>
      <c r="D94" s="278" t="s">
        <v>107</v>
      </c>
      <c r="E94" s="291"/>
      <c r="F94" s="292" t="s">
        <v>1045</v>
      </c>
      <c r="H94" s="293">
        <v>254</v>
      </c>
      <c r="I94" s="294"/>
      <c r="L94" s="295"/>
      <c r="M94" s="296"/>
      <c r="N94" s="242"/>
      <c r="T94" s="297"/>
      <c r="V94" s="181"/>
      <c r="W94" s="298"/>
      <c r="Y94" s="298"/>
      <c r="AA94" s="298"/>
      <c r="AB94" s="500"/>
      <c r="AC94" s="501"/>
    </row>
    <row r="95" spans="2:29" s="21" customFormat="1">
      <c r="B95" s="22"/>
      <c r="C95" s="264" t="s">
        <v>110</v>
      </c>
      <c r="D95" s="264" t="s">
        <v>96</v>
      </c>
      <c r="E95" s="265" t="s">
        <v>169</v>
      </c>
      <c r="F95" s="266" t="s">
        <v>170</v>
      </c>
      <c r="G95" s="267" t="s">
        <v>125</v>
      </c>
      <c r="H95" s="268">
        <v>15</v>
      </c>
      <c r="I95" s="269">
        <v>249</v>
      </c>
      <c r="J95" s="270">
        <f>ROUND(I95*H95,2)</f>
        <v>3735</v>
      </c>
      <c r="K95" s="266" t="s">
        <v>100</v>
      </c>
      <c r="L95" s="271">
        <f>H95</f>
        <v>15</v>
      </c>
      <c r="M95" s="272"/>
      <c r="N95" s="273">
        <f>L95*I95</f>
        <v>3735</v>
      </c>
      <c r="P95" s="274">
        <f>O95*H95</f>
        <v>0</v>
      </c>
      <c r="Q95" s="274">
        <v>0</v>
      </c>
      <c r="R95" s="274">
        <f>Q95*H95</f>
        <v>0</v>
      </c>
      <c r="S95" s="274">
        <v>0.32500000000000001</v>
      </c>
      <c r="T95" s="275">
        <f>S95*H95</f>
        <v>4.875</v>
      </c>
      <c r="W95" s="241">
        <f>V95*I95</f>
        <v>0</v>
      </c>
      <c r="Y95" s="276">
        <f>X95*I95</f>
        <v>0</v>
      </c>
      <c r="Z95" s="277">
        <f>H95-L95-V95-X95</f>
        <v>0</v>
      </c>
      <c r="AA95" s="276">
        <f>Z95*I95</f>
        <v>0</v>
      </c>
      <c r="AB95" s="496"/>
      <c r="AC95" s="497">
        <f>AB95*I95</f>
        <v>0</v>
      </c>
    </row>
    <row r="96" spans="2:29" s="21" customFormat="1" ht="19.5">
      <c r="B96" s="22"/>
      <c r="D96" s="278" t="s">
        <v>101</v>
      </c>
      <c r="F96" s="279" t="s">
        <v>171</v>
      </c>
      <c r="I96" s="174"/>
      <c r="L96" s="238"/>
      <c r="M96" s="280"/>
      <c r="N96" s="240"/>
      <c r="T96" s="281"/>
      <c r="W96" s="241"/>
      <c r="Y96" s="241"/>
      <c r="AA96" s="241"/>
      <c r="AB96" s="484"/>
      <c r="AC96" s="489"/>
    </row>
    <row r="97" spans="2:29" s="21" customFormat="1">
      <c r="B97" s="22"/>
      <c r="D97" s="282" t="s">
        <v>103</v>
      </c>
      <c r="F97" s="283" t="s">
        <v>172</v>
      </c>
      <c r="I97" s="174"/>
      <c r="L97" s="238"/>
      <c r="M97" s="280"/>
      <c r="N97" s="240"/>
      <c r="T97" s="281"/>
      <c r="W97" s="241"/>
      <c r="Y97" s="241"/>
      <c r="AA97" s="241"/>
      <c r="AB97" s="484"/>
      <c r="AC97" s="489"/>
    </row>
    <row r="98" spans="2:29" s="100" customFormat="1" ht="15">
      <c r="B98" s="101"/>
      <c r="D98" s="278" t="s">
        <v>107</v>
      </c>
      <c r="E98" s="284"/>
      <c r="F98" s="285" t="s">
        <v>108</v>
      </c>
      <c r="H98" s="284"/>
      <c r="I98" s="286"/>
      <c r="L98" s="287"/>
      <c r="M98" s="288"/>
      <c r="N98" s="242"/>
      <c r="T98" s="289"/>
      <c r="V98" s="177"/>
      <c r="W98" s="290"/>
      <c r="Y98" s="290"/>
      <c r="AA98" s="290"/>
      <c r="AB98" s="498"/>
      <c r="AC98" s="499"/>
    </row>
    <row r="99" spans="2:29" s="106" customFormat="1" ht="15">
      <c r="B99" s="107"/>
      <c r="D99" s="278" t="s">
        <v>107</v>
      </c>
      <c r="E99" s="291"/>
      <c r="F99" s="292" t="s">
        <v>1046</v>
      </c>
      <c r="H99" s="293">
        <v>15</v>
      </c>
      <c r="I99" s="294"/>
      <c r="L99" s="295"/>
      <c r="M99" s="296"/>
      <c r="N99" s="242"/>
      <c r="T99" s="297"/>
      <c r="V99" s="181"/>
      <c r="W99" s="298"/>
      <c r="Y99" s="298"/>
      <c r="AA99" s="298"/>
      <c r="AB99" s="500"/>
      <c r="AC99" s="501"/>
    </row>
    <row r="100" spans="2:29" s="21" customFormat="1">
      <c r="B100" s="22"/>
      <c r="C100" s="264" t="s">
        <v>116</v>
      </c>
      <c r="D100" s="264" t="s">
        <v>96</v>
      </c>
      <c r="E100" s="265" t="s">
        <v>1047</v>
      </c>
      <c r="F100" s="266" t="s">
        <v>1048</v>
      </c>
      <c r="G100" s="267" t="s">
        <v>125</v>
      </c>
      <c r="H100" s="268">
        <v>45</v>
      </c>
      <c r="I100" s="269">
        <v>60.5</v>
      </c>
      <c r="J100" s="270">
        <f>ROUND(I100*H100,2)</f>
        <v>2722.5</v>
      </c>
      <c r="K100" s="266" t="s">
        <v>100</v>
      </c>
      <c r="L100" s="271">
        <f>H100</f>
        <v>45</v>
      </c>
      <c r="M100" s="272"/>
      <c r="N100" s="273">
        <f>L100*I100</f>
        <v>2722.5</v>
      </c>
      <c r="P100" s="274">
        <f>O100*H100</f>
        <v>0</v>
      </c>
      <c r="Q100" s="274">
        <v>0</v>
      </c>
      <c r="R100" s="274">
        <f>Q100*H100</f>
        <v>0</v>
      </c>
      <c r="S100" s="274">
        <v>9.8000000000000004E-2</v>
      </c>
      <c r="T100" s="275">
        <f>S100*H100</f>
        <v>4.41</v>
      </c>
      <c r="W100" s="241">
        <f>V100*I100</f>
        <v>0</v>
      </c>
      <c r="Y100" s="276">
        <f>X100*I100</f>
        <v>0</v>
      </c>
      <c r="Z100" s="277">
        <f>H100-L100-V100-X100</f>
        <v>0</v>
      </c>
      <c r="AA100" s="276">
        <f>Z100*I100</f>
        <v>0</v>
      </c>
      <c r="AB100" s="496"/>
      <c r="AC100" s="497">
        <f>AB100*I100</f>
        <v>0</v>
      </c>
    </row>
    <row r="101" spans="2:29" s="21" customFormat="1" ht="19.5">
      <c r="B101" s="22"/>
      <c r="D101" s="278" t="s">
        <v>101</v>
      </c>
      <c r="F101" s="279" t="s">
        <v>1049</v>
      </c>
      <c r="I101" s="174"/>
      <c r="L101" s="238"/>
      <c r="M101" s="280"/>
      <c r="N101" s="240"/>
      <c r="T101" s="281"/>
      <c r="W101" s="241"/>
      <c r="Y101" s="241"/>
      <c r="AA101" s="241"/>
      <c r="AB101" s="484"/>
      <c r="AC101" s="489"/>
    </row>
    <row r="102" spans="2:29" s="21" customFormat="1">
      <c r="B102" s="22"/>
      <c r="D102" s="282" t="s">
        <v>103</v>
      </c>
      <c r="F102" s="283" t="s">
        <v>1050</v>
      </c>
      <c r="I102" s="174"/>
      <c r="L102" s="238"/>
      <c r="M102" s="280"/>
      <c r="N102" s="240"/>
      <c r="T102" s="281"/>
      <c r="W102" s="241"/>
      <c r="Y102" s="241"/>
      <c r="AA102" s="241"/>
      <c r="AB102" s="484"/>
      <c r="AC102" s="489"/>
    </row>
    <row r="103" spans="2:29" s="21" customFormat="1" ht="19.5">
      <c r="B103" s="22"/>
      <c r="D103" s="278" t="s">
        <v>105</v>
      </c>
      <c r="F103" s="299" t="s">
        <v>179</v>
      </c>
      <c r="I103" s="174"/>
      <c r="L103" s="238"/>
      <c r="M103" s="280"/>
      <c r="N103" s="240"/>
      <c r="T103" s="281"/>
      <c r="W103" s="241"/>
      <c r="Y103" s="241"/>
      <c r="AA103" s="241"/>
      <c r="AB103" s="484"/>
      <c r="AC103" s="489"/>
    </row>
    <row r="104" spans="2:29" s="100" customFormat="1" ht="15">
      <c r="B104" s="101"/>
      <c r="D104" s="278" t="s">
        <v>107</v>
      </c>
      <c r="E104" s="284"/>
      <c r="F104" s="285" t="s">
        <v>108</v>
      </c>
      <c r="H104" s="284"/>
      <c r="I104" s="286"/>
      <c r="L104" s="287"/>
      <c r="M104" s="288"/>
      <c r="N104" s="242"/>
      <c r="T104" s="289"/>
      <c r="V104" s="177"/>
      <c r="W104" s="290"/>
      <c r="Y104" s="290"/>
      <c r="AA104" s="290"/>
      <c r="AB104" s="498"/>
      <c r="AC104" s="499"/>
    </row>
    <row r="105" spans="2:29" s="106" customFormat="1" ht="15">
      <c r="B105" s="107"/>
      <c r="D105" s="278" t="s">
        <v>107</v>
      </c>
      <c r="E105" s="291"/>
      <c r="F105" s="292" t="s">
        <v>1051</v>
      </c>
      <c r="H105" s="293">
        <v>45</v>
      </c>
      <c r="I105" s="294"/>
      <c r="L105" s="295"/>
      <c r="M105" s="296"/>
      <c r="N105" s="242"/>
      <c r="T105" s="297"/>
      <c r="V105" s="181"/>
      <c r="W105" s="298"/>
      <c r="Y105" s="298"/>
      <c r="AA105" s="298"/>
      <c r="AB105" s="500"/>
      <c r="AC105" s="501"/>
    </row>
    <row r="106" spans="2:29" s="21" customFormat="1">
      <c r="B106" s="22"/>
      <c r="C106" s="264" t="s">
        <v>122</v>
      </c>
      <c r="D106" s="264" t="s">
        <v>96</v>
      </c>
      <c r="E106" s="265" t="s">
        <v>271</v>
      </c>
      <c r="F106" s="266" t="s">
        <v>272</v>
      </c>
      <c r="G106" s="267" t="s">
        <v>125</v>
      </c>
      <c r="H106" s="268">
        <v>44</v>
      </c>
      <c r="I106" s="269">
        <v>25.3</v>
      </c>
      <c r="J106" s="270">
        <f>ROUND(I106*H106,2)</f>
        <v>1113.2</v>
      </c>
      <c r="K106" s="266" t="s">
        <v>100</v>
      </c>
      <c r="L106" s="271">
        <f>H106</f>
        <v>44</v>
      </c>
      <c r="M106" s="272"/>
      <c r="N106" s="273">
        <f>L106*I106</f>
        <v>1113.2</v>
      </c>
      <c r="P106" s="274">
        <f>O106*H106</f>
        <v>0</v>
      </c>
      <c r="Q106" s="274">
        <v>0</v>
      </c>
      <c r="R106" s="274">
        <f>Q106*H106</f>
        <v>0</v>
      </c>
      <c r="S106" s="274">
        <v>0</v>
      </c>
      <c r="T106" s="275">
        <f>S106*H106</f>
        <v>0</v>
      </c>
      <c r="W106" s="241">
        <f>V106*I106</f>
        <v>0</v>
      </c>
      <c r="Y106" s="276">
        <f>X106*I106</f>
        <v>0</v>
      </c>
      <c r="Z106" s="277">
        <f>H106-L106-V106-X106</f>
        <v>0</v>
      </c>
      <c r="AA106" s="276">
        <f>Z106*I106</f>
        <v>0</v>
      </c>
      <c r="AB106" s="496"/>
      <c r="AC106" s="497">
        <f>AB106*I106</f>
        <v>0</v>
      </c>
    </row>
    <row r="107" spans="2:29" s="21" customFormat="1">
      <c r="B107" s="22"/>
      <c r="D107" s="278" t="s">
        <v>101</v>
      </c>
      <c r="F107" s="279" t="s">
        <v>273</v>
      </c>
      <c r="I107" s="174"/>
      <c r="L107" s="238"/>
      <c r="M107" s="280"/>
      <c r="N107" s="240"/>
      <c r="T107" s="281"/>
      <c r="W107" s="241"/>
      <c r="Y107" s="241"/>
      <c r="AA107" s="241"/>
      <c r="AB107" s="484"/>
      <c r="AC107" s="489"/>
    </row>
    <row r="108" spans="2:29" s="21" customFormat="1">
      <c r="B108" s="22"/>
      <c r="D108" s="282" t="s">
        <v>103</v>
      </c>
      <c r="F108" s="283" t="s">
        <v>274</v>
      </c>
      <c r="I108" s="174"/>
      <c r="L108" s="238"/>
      <c r="M108" s="280"/>
      <c r="N108" s="240"/>
      <c r="T108" s="281"/>
      <c r="W108" s="241"/>
      <c r="Y108" s="241"/>
      <c r="AA108" s="241"/>
      <c r="AB108" s="484"/>
      <c r="AC108" s="489"/>
    </row>
    <row r="109" spans="2:29" s="100" customFormat="1" ht="15">
      <c r="B109" s="101"/>
      <c r="D109" s="278" t="s">
        <v>107</v>
      </c>
      <c r="E109" s="284"/>
      <c r="F109" s="285" t="s">
        <v>108</v>
      </c>
      <c r="H109" s="284"/>
      <c r="I109" s="286"/>
      <c r="L109" s="287"/>
      <c r="M109" s="288"/>
      <c r="N109" s="242"/>
      <c r="T109" s="289"/>
      <c r="V109" s="177"/>
      <c r="W109" s="290"/>
      <c r="Y109" s="290"/>
      <c r="AA109" s="290"/>
      <c r="AB109" s="498"/>
      <c r="AC109" s="499"/>
    </row>
    <row r="110" spans="2:29" s="106" customFormat="1" ht="15">
      <c r="B110" s="107"/>
      <c r="D110" s="278" t="s">
        <v>107</v>
      </c>
      <c r="E110" s="291"/>
      <c r="F110" s="292" t="s">
        <v>1052</v>
      </c>
      <c r="H110" s="293">
        <v>44</v>
      </c>
      <c r="I110" s="294"/>
      <c r="L110" s="295"/>
      <c r="M110" s="296"/>
      <c r="N110" s="242"/>
      <c r="T110" s="297"/>
      <c r="V110" s="181"/>
      <c r="W110" s="298"/>
      <c r="Y110" s="298"/>
      <c r="AA110" s="298"/>
      <c r="AB110" s="500"/>
      <c r="AC110" s="501"/>
    </row>
    <row r="111" spans="2:29" s="75" customFormat="1">
      <c r="B111" s="76"/>
      <c r="D111" s="252" t="s">
        <v>92</v>
      </c>
      <c r="E111" s="260" t="s">
        <v>129</v>
      </c>
      <c r="F111" s="260" t="s">
        <v>293</v>
      </c>
      <c r="I111" s="253"/>
      <c r="J111" s="261">
        <f>J112+J119+J125+J131+J136+J142+J148+J154+J160+J166+J172+J178+J184+J190+J193</f>
        <v>313426.80000000005</v>
      </c>
      <c r="L111" s="262"/>
      <c r="M111" s="255"/>
      <c r="N111" s="263">
        <f>N112+N119+N125+N131+N136+N142+N148+N154+N160+N166+N172+N178+N184+N190+N193</f>
        <v>83755.399999999994</v>
      </c>
      <c r="P111" s="257">
        <f>SUM(P112:P198)</f>
        <v>0</v>
      </c>
      <c r="R111" s="257">
        <f>SUM(R112:R198)</f>
        <v>41.06476</v>
      </c>
      <c r="T111" s="258">
        <f>SUM(T112:T198)</f>
        <v>0</v>
      </c>
      <c r="V111" s="160"/>
      <c r="W111" s="259">
        <f>SUM(W112:W198)</f>
        <v>61433</v>
      </c>
      <c r="Y111" s="259">
        <f>SUM(Y112:Y198)</f>
        <v>57720</v>
      </c>
      <c r="AA111" s="259">
        <f>SUM(AA112:AA198)</f>
        <v>110518.39999999999</v>
      </c>
      <c r="AB111" s="502"/>
      <c r="AC111" s="494">
        <f>AC172+AC178+AC184+AC190</f>
        <v>-33655.599999999991</v>
      </c>
    </row>
    <row r="112" spans="2:29" s="21" customFormat="1">
      <c r="B112" s="22"/>
      <c r="C112" s="264" t="s">
        <v>129</v>
      </c>
      <c r="D112" s="264" t="s">
        <v>96</v>
      </c>
      <c r="E112" s="265" t="s">
        <v>792</v>
      </c>
      <c r="F112" s="266" t="s">
        <v>1053</v>
      </c>
      <c r="G112" s="267" t="s">
        <v>125</v>
      </c>
      <c r="H112" s="268">
        <v>77</v>
      </c>
      <c r="I112" s="269">
        <v>147</v>
      </c>
      <c r="J112" s="270">
        <f>ROUND(I112*H112,2)</f>
        <v>11319</v>
      </c>
      <c r="K112" s="266" t="s">
        <v>100</v>
      </c>
      <c r="L112" s="238"/>
      <c r="M112" s="272"/>
      <c r="N112" s="300">
        <f>L112*I112</f>
        <v>0</v>
      </c>
      <c r="P112" s="274">
        <f>O112*H112</f>
        <v>0</v>
      </c>
      <c r="Q112" s="274">
        <v>0</v>
      </c>
      <c r="R112" s="274">
        <f>Q112*H112</f>
        <v>0</v>
      </c>
      <c r="S112" s="274">
        <v>0</v>
      </c>
      <c r="T112" s="275">
        <f>S112*H112</f>
        <v>0</v>
      </c>
      <c r="V112" s="277">
        <f>H112</f>
        <v>77</v>
      </c>
      <c r="W112" s="241">
        <f>V112*I112</f>
        <v>11319</v>
      </c>
      <c r="Y112" s="276">
        <f>X112*I112</f>
        <v>0</v>
      </c>
      <c r="Z112" s="277">
        <f>H112-L112-V112-X112</f>
        <v>0</v>
      </c>
      <c r="AA112" s="276">
        <f>Z112*I112</f>
        <v>0</v>
      </c>
      <c r="AB112" s="496"/>
      <c r="AC112" s="497">
        <f>AB112*I112</f>
        <v>0</v>
      </c>
    </row>
    <row r="113" spans="2:29" s="21" customFormat="1" ht="19.5">
      <c r="B113" s="22"/>
      <c r="D113" s="278" t="s">
        <v>101</v>
      </c>
      <c r="F113" s="279" t="s">
        <v>793</v>
      </c>
      <c r="I113" s="174"/>
      <c r="L113" s="238"/>
      <c r="M113" s="280"/>
      <c r="N113" s="240"/>
      <c r="T113" s="281"/>
      <c r="W113" s="241"/>
      <c r="Y113" s="241"/>
      <c r="AA113" s="241"/>
      <c r="AB113" s="484"/>
      <c r="AC113" s="489"/>
    </row>
    <row r="114" spans="2:29" s="21" customFormat="1">
      <c r="B114" s="22"/>
      <c r="D114" s="282" t="s">
        <v>103</v>
      </c>
      <c r="F114" s="283" t="s">
        <v>794</v>
      </c>
      <c r="I114" s="174"/>
      <c r="L114" s="238"/>
      <c r="M114" s="280"/>
      <c r="N114" s="240"/>
      <c r="T114" s="281"/>
      <c r="W114" s="241"/>
      <c r="Y114" s="241"/>
      <c r="AA114" s="241"/>
      <c r="AB114" s="484"/>
      <c r="AC114" s="489"/>
    </row>
    <row r="115" spans="2:29" s="21" customFormat="1" ht="19.5">
      <c r="B115" s="22"/>
      <c r="D115" s="278" t="s">
        <v>105</v>
      </c>
      <c r="F115" s="299" t="s">
        <v>795</v>
      </c>
      <c r="I115" s="174"/>
      <c r="L115" s="238"/>
      <c r="M115" s="280"/>
      <c r="N115" s="240"/>
      <c r="T115" s="281"/>
      <c r="W115" s="241"/>
      <c r="Y115" s="241"/>
      <c r="AA115" s="241"/>
      <c r="AB115" s="484"/>
      <c r="AC115" s="489"/>
    </row>
    <row r="116" spans="2:29" s="100" customFormat="1" ht="15">
      <c r="B116" s="101"/>
      <c r="D116" s="278" t="s">
        <v>107</v>
      </c>
      <c r="E116" s="284"/>
      <c r="F116" s="285" t="s">
        <v>299</v>
      </c>
      <c r="H116" s="284"/>
      <c r="I116" s="286"/>
      <c r="L116" s="287"/>
      <c r="M116" s="288"/>
      <c r="N116" s="242"/>
      <c r="T116" s="289"/>
      <c r="V116" s="177"/>
      <c r="W116" s="290"/>
      <c r="Y116" s="290"/>
      <c r="AA116" s="290"/>
      <c r="AB116" s="498"/>
      <c r="AC116" s="499"/>
    </row>
    <row r="117" spans="2:29" s="100" customFormat="1" ht="15">
      <c r="B117" s="101"/>
      <c r="D117" s="278" t="s">
        <v>107</v>
      </c>
      <c r="E117" s="284"/>
      <c r="F117" s="285" t="s">
        <v>796</v>
      </c>
      <c r="H117" s="284"/>
      <c r="I117" s="286"/>
      <c r="L117" s="287"/>
      <c r="M117" s="288"/>
      <c r="N117" s="242"/>
      <c r="T117" s="289"/>
      <c r="V117" s="177"/>
      <c r="W117" s="290"/>
      <c r="Y117" s="290"/>
      <c r="AA117" s="290"/>
      <c r="AB117" s="498"/>
      <c r="AC117" s="499"/>
    </row>
    <row r="118" spans="2:29" s="106" customFormat="1" ht="15">
      <c r="B118" s="107"/>
      <c r="D118" s="278" t="s">
        <v>107</v>
      </c>
      <c r="E118" s="291"/>
      <c r="F118" s="292" t="s">
        <v>1054</v>
      </c>
      <c r="H118" s="293">
        <v>77</v>
      </c>
      <c r="I118" s="294"/>
      <c r="L118" s="295"/>
      <c r="M118" s="296"/>
      <c r="N118" s="242"/>
      <c r="T118" s="297"/>
      <c r="V118" s="181"/>
      <c r="W118" s="298"/>
      <c r="Y118" s="298"/>
      <c r="AA118" s="298"/>
      <c r="AB118" s="500"/>
      <c r="AC118" s="501"/>
    </row>
    <row r="119" spans="2:29" s="21" customFormat="1">
      <c r="B119" s="22"/>
      <c r="C119" s="264" t="s">
        <v>137</v>
      </c>
      <c r="D119" s="264" t="s">
        <v>96</v>
      </c>
      <c r="E119" s="265" t="s">
        <v>797</v>
      </c>
      <c r="F119" s="266" t="s">
        <v>798</v>
      </c>
      <c r="G119" s="267" t="s">
        <v>125</v>
      </c>
      <c r="H119" s="268">
        <v>88</v>
      </c>
      <c r="I119" s="269">
        <v>165</v>
      </c>
      <c r="J119" s="270">
        <f>ROUND(I119*H119,2)</f>
        <v>14520</v>
      </c>
      <c r="K119" s="266" t="s">
        <v>100</v>
      </c>
      <c r="L119" s="238"/>
      <c r="M119" s="272"/>
      <c r="N119" s="300">
        <f>L119*I119</f>
        <v>0</v>
      </c>
      <c r="P119" s="274">
        <f>O119*H119</f>
        <v>0</v>
      </c>
      <c r="Q119" s="274">
        <v>0</v>
      </c>
      <c r="R119" s="274">
        <f>Q119*H119</f>
        <v>0</v>
      </c>
      <c r="S119" s="274">
        <v>0</v>
      </c>
      <c r="T119" s="275">
        <f>S119*H119</f>
        <v>0</v>
      </c>
      <c r="V119" s="277">
        <v>30</v>
      </c>
      <c r="W119" s="241">
        <f>V119*I119</f>
        <v>4950</v>
      </c>
      <c r="X119" s="277"/>
      <c r="Y119" s="276">
        <f>X119*I119</f>
        <v>0</v>
      </c>
      <c r="Z119" s="277">
        <f>H119-L119-V119-X119</f>
        <v>58</v>
      </c>
      <c r="AA119" s="276">
        <f>Z119*I119</f>
        <v>9570</v>
      </c>
      <c r="AB119" s="496"/>
      <c r="AC119" s="497">
        <f>AB119*I119</f>
        <v>0</v>
      </c>
    </row>
    <row r="120" spans="2:29" s="21" customFormat="1" ht="19.5">
      <c r="B120" s="22"/>
      <c r="D120" s="278" t="s">
        <v>101</v>
      </c>
      <c r="F120" s="279" t="s">
        <v>799</v>
      </c>
      <c r="I120" s="174"/>
      <c r="L120" s="238"/>
      <c r="M120" s="280"/>
      <c r="N120" s="240"/>
      <c r="T120" s="281"/>
      <c r="W120" s="241"/>
      <c r="Y120" s="241"/>
      <c r="AA120" s="241"/>
      <c r="AB120" s="484"/>
      <c r="AC120" s="489"/>
    </row>
    <row r="121" spans="2:29" s="21" customFormat="1">
      <c r="B121" s="22"/>
      <c r="D121" s="282" t="s">
        <v>103</v>
      </c>
      <c r="F121" s="283" t="s">
        <v>800</v>
      </c>
      <c r="I121" s="174"/>
      <c r="L121" s="238"/>
      <c r="M121" s="280"/>
      <c r="N121" s="240"/>
      <c r="T121" s="281"/>
      <c r="W121" s="241"/>
      <c r="Y121" s="241"/>
      <c r="AA121" s="241"/>
      <c r="AB121" s="484"/>
      <c r="AC121" s="489"/>
    </row>
    <row r="122" spans="2:29" s="100" customFormat="1" ht="15">
      <c r="B122" s="101"/>
      <c r="D122" s="278" t="s">
        <v>107</v>
      </c>
      <c r="E122" s="284"/>
      <c r="F122" s="285" t="s">
        <v>299</v>
      </c>
      <c r="H122" s="284"/>
      <c r="I122" s="286"/>
      <c r="L122" s="287"/>
      <c r="M122" s="288"/>
      <c r="N122" s="242"/>
      <c r="T122" s="289"/>
      <c r="V122" s="177"/>
      <c r="W122" s="290"/>
      <c r="Y122" s="290"/>
      <c r="AA122" s="290"/>
      <c r="AB122" s="498"/>
      <c r="AC122" s="499"/>
    </row>
    <row r="123" spans="2:29" s="100" customFormat="1" ht="15">
      <c r="B123" s="101"/>
      <c r="D123" s="278" t="s">
        <v>107</v>
      </c>
      <c r="E123" s="284"/>
      <c r="F123" s="285" t="s">
        <v>801</v>
      </c>
      <c r="H123" s="284"/>
      <c r="I123" s="286"/>
      <c r="L123" s="287"/>
      <c r="M123" s="288"/>
      <c r="N123" s="242"/>
      <c r="T123" s="289"/>
      <c r="V123" s="177"/>
      <c r="W123" s="290"/>
      <c r="Y123" s="290"/>
      <c r="AA123" s="290"/>
      <c r="AB123" s="498"/>
      <c r="AC123" s="499"/>
    </row>
    <row r="124" spans="2:29" s="106" customFormat="1" ht="15">
      <c r="B124" s="107"/>
      <c r="D124" s="278" t="s">
        <v>107</v>
      </c>
      <c r="E124" s="291"/>
      <c r="F124" s="292" t="s">
        <v>1055</v>
      </c>
      <c r="H124" s="293">
        <v>88</v>
      </c>
      <c r="I124" s="294"/>
      <c r="L124" s="295"/>
      <c r="M124" s="296"/>
      <c r="N124" s="242"/>
      <c r="T124" s="297"/>
      <c r="V124" s="181"/>
      <c r="W124" s="298"/>
      <c r="Y124" s="298"/>
      <c r="AA124" s="298"/>
      <c r="AB124" s="500"/>
      <c r="AC124" s="501"/>
    </row>
    <row r="125" spans="2:29" s="21" customFormat="1">
      <c r="B125" s="22"/>
      <c r="C125" s="264" t="s">
        <v>143</v>
      </c>
      <c r="D125" s="264" t="s">
        <v>96</v>
      </c>
      <c r="E125" s="265" t="s">
        <v>1056</v>
      </c>
      <c r="F125" s="266" t="s">
        <v>1057</v>
      </c>
      <c r="G125" s="267" t="s">
        <v>125</v>
      </c>
      <c r="H125" s="268">
        <v>88</v>
      </c>
      <c r="I125" s="269">
        <v>224</v>
      </c>
      <c r="J125" s="270">
        <f>ROUND(I125*H125,2)</f>
        <v>19712</v>
      </c>
      <c r="K125" s="266" t="s">
        <v>100</v>
      </c>
      <c r="L125" s="238"/>
      <c r="M125" s="272"/>
      <c r="N125" s="300">
        <f>L125*I125</f>
        <v>0</v>
      </c>
      <c r="P125" s="274">
        <f>O125*H125</f>
        <v>0</v>
      </c>
      <c r="Q125" s="274">
        <v>0</v>
      </c>
      <c r="R125" s="274">
        <f>Q125*H125</f>
        <v>0</v>
      </c>
      <c r="S125" s="274">
        <v>0</v>
      </c>
      <c r="T125" s="275">
        <f>S125*H125</f>
        <v>0</v>
      </c>
      <c r="V125" s="277">
        <v>30</v>
      </c>
      <c r="W125" s="241">
        <f>V125*I125</f>
        <v>6720</v>
      </c>
      <c r="X125" s="277"/>
      <c r="Y125" s="276">
        <f>X125*I125</f>
        <v>0</v>
      </c>
      <c r="Z125" s="277">
        <f>H125-L125-V125-X125</f>
        <v>58</v>
      </c>
      <c r="AA125" s="276">
        <f>Z125*I125</f>
        <v>12992</v>
      </c>
      <c r="AB125" s="496"/>
      <c r="AC125" s="497">
        <f>AB125*I125</f>
        <v>0</v>
      </c>
    </row>
    <row r="126" spans="2:29" s="21" customFormat="1" ht="19.5">
      <c r="B126" s="22"/>
      <c r="D126" s="278" t="s">
        <v>101</v>
      </c>
      <c r="F126" s="279" t="s">
        <v>1058</v>
      </c>
      <c r="I126" s="174"/>
      <c r="L126" s="238"/>
      <c r="M126" s="280"/>
      <c r="N126" s="240"/>
      <c r="T126" s="281"/>
      <c r="W126" s="241"/>
      <c r="Y126" s="241"/>
      <c r="AA126" s="241"/>
      <c r="AB126" s="484"/>
      <c r="AC126" s="489"/>
    </row>
    <row r="127" spans="2:29" s="21" customFormat="1">
      <c r="B127" s="22"/>
      <c r="D127" s="282" t="s">
        <v>103</v>
      </c>
      <c r="F127" s="283" t="s">
        <v>1059</v>
      </c>
      <c r="I127" s="174"/>
      <c r="L127" s="238"/>
      <c r="M127" s="280"/>
      <c r="N127" s="240"/>
      <c r="T127" s="281"/>
      <c r="W127" s="241"/>
      <c r="Y127" s="241"/>
      <c r="AA127" s="241"/>
      <c r="AB127" s="484"/>
      <c r="AC127" s="489"/>
    </row>
    <row r="128" spans="2:29" s="100" customFormat="1" ht="15">
      <c r="B128" s="101"/>
      <c r="D128" s="278" t="s">
        <v>107</v>
      </c>
      <c r="E128" s="284"/>
      <c r="F128" s="285" t="s">
        <v>299</v>
      </c>
      <c r="H128" s="284"/>
      <c r="I128" s="286"/>
      <c r="L128" s="287"/>
      <c r="M128" s="288"/>
      <c r="N128" s="242"/>
      <c r="T128" s="289"/>
      <c r="V128" s="177"/>
      <c r="W128" s="290"/>
      <c r="Y128" s="290"/>
      <c r="AA128" s="290"/>
      <c r="AB128" s="498"/>
      <c r="AC128" s="499"/>
    </row>
    <row r="129" spans="2:29" s="100" customFormat="1" ht="15">
      <c r="B129" s="101"/>
      <c r="D129" s="278" t="s">
        <v>107</v>
      </c>
      <c r="E129" s="284"/>
      <c r="F129" s="285" t="s">
        <v>806</v>
      </c>
      <c r="H129" s="284"/>
      <c r="I129" s="286"/>
      <c r="L129" s="287"/>
      <c r="M129" s="288"/>
      <c r="N129" s="242"/>
      <c r="T129" s="289"/>
      <c r="V129" s="177"/>
      <c r="W129" s="290"/>
      <c r="Y129" s="290"/>
      <c r="AA129" s="290"/>
      <c r="AB129" s="498"/>
      <c r="AC129" s="499"/>
    </row>
    <row r="130" spans="2:29" s="106" customFormat="1" ht="15">
      <c r="B130" s="107"/>
      <c r="D130" s="278" t="s">
        <v>107</v>
      </c>
      <c r="E130" s="291"/>
      <c r="F130" s="292" t="s">
        <v>1055</v>
      </c>
      <c r="H130" s="293">
        <v>88</v>
      </c>
      <c r="I130" s="294"/>
      <c r="L130" s="295"/>
      <c r="M130" s="296"/>
      <c r="N130" s="242"/>
      <c r="T130" s="297"/>
      <c r="V130" s="181"/>
      <c r="W130" s="298"/>
      <c r="Y130" s="298"/>
      <c r="AA130" s="298"/>
      <c r="AB130" s="500"/>
      <c r="AC130" s="501"/>
    </row>
    <row r="131" spans="2:29" s="21" customFormat="1">
      <c r="B131" s="22"/>
      <c r="C131" s="264" t="s">
        <v>148</v>
      </c>
      <c r="D131" s="264" t="s">
        <v>96</v>
      </c>
      <c r="E131" s="265" t="s">
        <v>1060</v>
      </c>
      <c r="F131" s="266" t="s">
        <v>1061</v>
      </c>
      <c r="G131" s="267" t="s">
        <v>125</v>
      </c>
      <c r="H131" s="268">
        <v>88</v>
      </c>
      <c r="I131" s="269">
        <v>235</v>
      </c>
      <c r="J131" s="270">
        <f>ROUND(I131*H131,2)</f>
        <v>20680</v>
      </c>
      <c r="K131" s="266"/>
      <c r="L131" s="238"/>
      <c r="M131" s="272"/>
      <c r="N131" s="300">
        <f>L131*I131</f>
        <v>0</v>
      </c>
      <c r="P131" s="274">
        <f>O131*H131</f>
        <v>0</v>
      </c>
      <c r="Q131" s="274">
        <v>0</v>
      </c>
      <c r="R131" s="274">
        <f>Q131*H131</f>
        <v>0</v>
      </c>
      <c r="S131" s="274">
        <v>0</v>
      </c>
      <c r="T131" s="275">
        <f>S131*H131</f>
        <v>0</v>
      </c>
      <c r="V131" s="277">
        <v>30</v>
      </c>
      <c r="W131" s="241">
        <f>V131*I131</f>
        <v>7050</v>
      </c>
      <c r="X131" s="277"/>
      <c r="Y131" s="276">
        <f>X131*I131</f>
        <v>0</v>
      </c>
      <c r="Z131" s="277">
        <f>H131-L131-V131-X131</f>
        <v>58</v>
      </c>
      <c r="AA131" s="276">
        <f>Z131*I131</f>
        <v>13630</v>
      </c>
      <c r="AB131" s="496"/>
      <c r="AC131" s="497">
        <f>AB131*K131</f>
        <v>0</v>
      </c>
    </row>
    <row r="132" spans="2:29" s="21" customFormat="1" ht="19.5">
      <c r="B132" s="22"/>
      <c r="D132" s="278" t="s">
        <v>101</v>
      </c>
      <c r="F132" s="279" t="s">
        <v>1062</v>
      </c>
      <c r="I132" s="174"/>
      <c r="L132" s="238"/>
      <c r="M132" s="280"/>
      <c r="N132" s="240"/>
      <c r="T132" s="281"/>
      <c r="W132" s="241"/>
      <c r="Y132" s="241"/>
      <c r="AA132" s="241"/>
      <c r="AB132" s="484"/>
      <c r="AC132" s="489"/>
    </row>
    <row r="133" spans="2:29" s="100" customFormat="1" ht="15">
      <c r="B133" s="101"/>
      <c r="D133" s="278" t="s">
        <v>107</v>
      </c>
      <c r="E133" s="284"/>
      <c r="F133" s="285" t="s">
        <v>299</v>
      </c>
      <c r="H133" s="284"/>
      <c r="I133" s="286"/>
      <c r="L133" s="287"/>
      <c r="M133" s="288"/>
      <c r="N133" s="242"/>
      <c r="T133" s="289"/>
      <c r="V133" s="177"/>
      <c r="W133" s="290"/>
      <c r="Y133" s="290"/>
      <c r="AA133" s="290"/>
      <c r="AB133" s="498"/>
      <c r="AC133" s="499"/>
    </row>
    <row r="134" spans="2:29" s="100" customFormat="1" ht="15">
      <c r="B134" s="101"/>
      <c r="D134" s="278" t="s">
        <v>107</v>
      </c>
      <c r="E134" s="284"/>
      <c r="F134" s="285" t="s">
        <v>806</v>
      </c>
      <c r="H134" s="284"/>
      <c r="I134" s="286"/>
      <c r="L134" s="287"/>
      <c r="M134" s="288"/>
      <c r="N134" s="242"/>
      <c r="T134" s="289"/>
      <c r="V134" s="177"/>
      <c r="W134" s="290"/>
      <c r="Y134" s="290"/>
      <c r="AA134" s="290"/>
      <c r="AB134" s="498"/>
      <c r="AC134" s="499"/>
    </row>
    <row r="135" spans="2:29" s="106" customFormat="1" ht="15">
      <c r="B135" s="107"/>
      <c r="D135" s="278" t="s">
        <v>107</v>
      </c>
      <c r="E135" s="291"/>
      <c r="F135" s="292" t="s">
        <v>1055</v>
      </c>
      <c r="H135" s="293">
        <v>88</v>
      </c>
      <c r="I135" s="294"/>
      <c r="L135" s="295"/>
      <c r="M135" s="296"/>
      <c r="N135" s="242"/>
      <c r="T135" s="297"/>
      <c r="V135" s="181"/>
      <c r="W135" s="298"/>
      <c r="Y135" s="298"/>
      <c r="AA135" s="298"/>
      <c r="AB135" s="500"/>
      <c r="AC135" s="501"/>
    </row>
    <row r="136" spans="2:29" s="21" customFormat="1">
      <c r="B136" s="22"/>
      <c r="C136" s="264" t="s">
        <v>154</v>
      </c>
      <c r="D136" s="264" t="s">
        <v>96</v>
      </c>
      <c r="E136" s="265" t="s">
        <v>304</v>
      </c>
      <c r="F136" s="266" t="s">
        <v>305</v>
      </c>
      <c r="G136" s="267" t="s">
        <v>125</v>
      </c>
      <c r="H136" s="268">
        <v>44</v>
      </c>
      <c r="I136" s="269">
        <v>332</v>
      </c>
      <c r="J136" s="270">
        <f>ROUND(I136*H136,2)</f>
        <v>14608</v>
      </c>
      <c r="K136" s="266" t="s">
        <v>100</v>
      </c>
      <c r="L136" s="238"/>
      <c r="M136" s="272"/>
      <c r="N136" s="300">
        <f>L136*I136</f>
        <v>0</v>
      </c>
      <c r="P136" s="274">
        <f>O136*H136</f>
        <v>0</v>
      </c>
      <c r="Q136" s="274">
        <v>0</v>
      </c>
      <c r="R136" s="274">
        <f>Q136*H136</f>
        <v>0</v>
      </c>
      <c r="S136" s="274">
        <v>0</v>
      </c>
      <c r="T136" s="275">
        <f>S136*H136</f>
        <v>0</v>
      </c>
      <c r="V136" s="277">
        <f>H136</f>
        <v>44</v>
      </c>
      <c r="W136" s="241">
        <f>V136*I136</f>
        <v>14608</v>
      </c>
      <c r="X136" s="277"/>
      <c r="Y136" s="276">
        <f>X136*I136</f>
        <v>0</v>
      </c>
      <c r="Z136" s="277">
        <f>H136-L136-V136-X136</f>
        <v>0</v>
      </c>
      <c r="AA136" s="276">
        <f>Z136*I136</f>
        <v>0</v>
      </c>
      <c r="AB136" s="496"/>
      <c r="AC136" s="497">
        <f>AB136*I136</f>
        <v>0</v>
      </c>
    </row>
    <row r="137" spans="2:29" s="21" customFormat="1">
      <c r="B137" s="22"/>
      <c r="D137" s="278" t="s">
        <v>101</v>
      </c>
      <c r="F137" s="279" t="s">
        <v>306</v>
      </c>
      <c r="I137" s="174"/>
      <c r="L137" s="238"/>
      <c r="M137" s="280"/>
      <c r="N137" s="240"/>
      <c r="T137" s="281"/>
      <c r="W137" s="241"/>
      <c r="Y137" s="241"/>
      <c r="AA137" s="241"/>
      <c r="AB137" s="484"/>
      <c r="AC137" s="489"/>
    </row>
    <row r="138" spans="2:29" s="21" customFormat="1">
      <c r="B138" s="22"/>
      <c r="D138" s="282" t="s">
        <v>103</v>
      </c>
      <c r="F138" s="283" t="s">
        <v>307</v>
      </c>
      <c r="I138" s="174"/>
      <c r="L138" s="238"/>
      <c r="M138" s="280"/>
      <c r="N138" s="240"/>
      <c r="T138" s="281"/>
      <c r="W138" s="241"/>
      <c r="Y138" s="241"/>
      <c r="AA138" s="241"/>
      <c r="AB138" s="484"/>
      <c r="AC138" s="489"/>
    </row>
    <row r="139" spans="2:29" s="100" customFormat="1" ht="15">
      <c r="B139" s="101"/>
      <c r="D139" s="278" t="s">
        <v>107</v>
      </c>
      <c r="E139" s="284"/>
      <c r="F139" s="285" t="s">
        <v>299</v>
      </c>
      <c r="H139" s="284"/>
      <c r="I139" s="286"/>
      <c r="L139" s="287"/>
      <c r="M139" s="288"/>
      <c r="N139" s="242"/>
      <c r="T139" s="289"/>
      <c r="V139" s="177"/>
      <c r="W139" s="290"/>
      <c r="Y139" s="290"/>
      <c r="AA139" s="290"/>
      <c r="AB139" s="498"/>
      <c r="AC139" s="499"/>
    </row>
    <row r="140" spans="2:29" s="100" customFormat="1" ht="15">
      <c r="B140" s="101"/>
      <c r="D140" s="278" t="s">
        <v>107</v>
      </c>
      <c r="E140" s="284"/>
      <c r="F140" s="285" t="s">
        <v>308</v>
      </c>
      <c r="H140" s="284"/>
      <c r="I140" s="286"/>
      <c r="L140" s="287"/>
      <c r="M140" s="288"/>
      <c r="N140" s="242"/>
      <c r="T140" s="289"/>
      <c r="V140" s="177"/>
      <c r="W140" s="290"/>
      <c r="Y140" s="290"/>
      <c r="AA140" s="290"/>
      <c r="AB140" s="498"/>
      <c r="AC140" s="499"/>
    </row>
    <row r="141" spans="2:29" s="106" customFormat="1" ht="15">
      <c r="B141" s="107"/>
      <c r="D141" s="278" t="s">
        <v>107</v>
      </c>
      <c r="E141" s="291"/>
      <c r="F141" s="292" t="s">
        <v>1063</v>
      </c>
      <c r="H141" s="293">
        <v>44</v>
      </c>
      <c r="I141" s="294"/>
      <c r="L141" s="295"/>
      <c r="M141" s="296"/>
      <c r="N141" s="242"/>
      <c r="T141" s="297"/>
      <c r="V141" s="181"/>
      <c r="W141" s="298"/>
      <c r="Y141" s="298"/>
      <c r="AA141" s="298"/>
      <c r="AB141" s="500"/>
      <c r="AC141" s="501"/>
    </row>
    <row r="142" spans="2:29" s="21" customFormat="1">
      <c r="B142" s="22"/>
      <c r="C142" s="264" t="s">
        <v>160</v>
      </c>
      <c r="D142" s="264" t="s">
        <v>96</v>
      </c>
      <c r="E142" s="265" t="s">
        <v>813</v>
      </c>
      <c r="F142" s="266" t="s">
        <v>814</v>
      </c>
      <c r="G142" s="267" t="s">
        <v>125</v>
      </c>
      <c r="H142" s="268">
        <v>77</v>
      </c>
      <c r="I142" s="269">
        <v>218</v>
      </c>
      <c r="J142" s="270">
        <f>ROUND(I142*H142,2)</f>
        <v>16786</v>
      </c>
      <c r="K142" s="266" t="s">
        <v>100</v>
      </c>
      <c r="L142" s="238"/>
      <c r="M142" s="272"/>
      <c r="N142" s="300">
        <f>L142*I142</f>
        <v>0</v>
      </c>
      <c r="P142" s="274">
        <f>O142*H142</f>
        <v>0</v>
      </c>
      <c r="Q142" s="274">
        <v>0</v>
      </c>
      <c r="R142" s="274">
        <f>Q142*H142</f>
        <v>0</v>
      </c>
      <c r="S142" s="274">
        <v>0</v>
      </c>
      <c r="T142" s="275">
        <f>S142*H142</f>
        <v>0</v>
      </c>
      <c r="V142" s="277">
        <f>H142</f>
        <v>77</v>
      </c>
      <c r="W142" s="241">
        <f>V142*I142</f>
        <v>16786</v>
      </c>
      <c r="X142" s="277"/>
      <c r="Y142" s="276">
        <f>X142*I142</f>
        <v>0</v>
      </c>
      <c r="Z142" s="277">
        <f>H142-L142-V142-X142</f>
        <v>0</v>
      </c>
      <c r="AA142" s="276">
        <f>Z142*I142</f>
        <v>0</v>
      </c>
      <c r="AB142" s="496"/>
      <c r="AC142" s="497">
        <f>AB142*I142</f>
        <v>0</v>
      </c>
    </row>
    <row r="143" spans="2:29" s="21" customFormat="1">
      <c r="B143" s="22"/>
      <c r="D143" s="278" t="s">
        <v>101</v>
      </c>
      <c r="F143" s="279" t="s">
        <v>815</v>
      </c>
      <c r="I143" s="174"/>
      <c r="L143" s="238"/>
      <c r="M143" s="280"/>
      <c r="N143" s="240"/>
      <c r="T143" s="281"/>
      <c r="W143" s="241"/>
      <c r="Y143" s="241"/>
      <c r="AA143" s="241"/>
      <c r="AB143" s="484"/>
      <c r="AC143" s="489"/>
    </row>
    <row r="144" spans="2:29" s="21" customFormat="1">
      <c r="B144" s="22"/>
      <c r="D144" s="282" t="s">
        <v>103</v>
      </c>
      <c r="F144" s="283" t="s">
        <v>816</v>
      </c>
      <c r="I144" s="174"/>
      <c r="L144" s="238"/>
      <c r="M144" s="280"/>
      <c r="N144" s="240"/>
      <c r="T144" s="281"/>
      <c r="W144" s="241"/>
      <c r="Y144" s="241"/>
      <c r="AA144" s="241"/>
      <c r="AB144" s="484"/>
      <c r="AC144" s="489"/>
    </row>
    <row r="145" spans="2:29" s="100" customFormat="1" ht="15">
      <c r="B145" s="101"/>
      <c r="D145" s="278" t="s">
        <v>107</v>
      </c>
      <c r="E145" s="284"/>
      <c r="F145" s="285" t="s">
        <v>299</v>
      </c>
      <c r="H145" s="284"/>
      <c r="I145" s="286"/>
      <c r="L145" s="287"/>
      <c r="M145" s="288"/>
      <c r="N145" s="242"/>
      <c r="T145" s="289"/>
      <c r="V145" s="177"/>
      <c r="W145" s="290"/>
      <c r="Y145" s="290"/>
      <c r="AA145" s="290"/>
      <c r="AB145" s="498"/>
      <c r="AC145" s="499"/>
    </row>
    <row r="146" spans="2:29" s="100" customFormat="1" ht="15">
      <c r="B146" s="101"/>
      <c r="D146" s="278" t="s">
        <v>107</v>
      </c>
      <c r="E146" s="284"/>
      <c r="F146" s="285" t="s">
        <v>817</v>
      </c>
      <c r="H146" s="284"/>
      <c r="I146" s="286"/>
      <c r="L146" s="287"/>
      <c r="M146" s="288"/>
      <c r="N146" s="242"/>
      <c r="T146" s="289"/>
      <c r="V146" s="177"/>
      <c r="W146" s="290"/>
      <c r="Y146" s="290"/>
      <c r="AA146" s="290"/>
      <c r="AB146" s="498"/>
      <c r="AC146" s="499"/>
    </row>
    <row r="147" spans="2:29" s="106" customFormat="1" ht="15">
      <c r="B147" s="107"/>
      <c r="D147" s="278" t="s">
        <v>107</v>
      </c>
      <c r="E147" s="291"/>
      <c r="F147" s="292" t="s">
        <v>1054</v>
      </c>
      <c r="H147" s="293">
        <v>77</v>
      </c>
      <c r="I147" s="294"/>
      <c r="L147" s="295"/>
      <c r="M147" s="296"/>
      <c r="N147" s="242"/>
      <c r="T147" s="297"/>
      <c r="V147" s="181"/>
      <c r="W147" s="298"/>
      <c r="Y147" s="298"/>
      <c r="AA147" s="298"/>
      <c r="AB147" s="500"/>
      <c r="AC147" s="501"/>
    </row>
    <row r="148" spans="2:29" s="21" customFormat="1">
      <c r="B148" s="22"/>
      <c r="C148" s="264" t="s">
        <v>168</v>
      </c>
      <c r="D148" s="264" t="s">
        <v>96</v>
      </c>
      <c r="E148" s="265" t="s">
        <v>1064</v>
      </c>
      <c r="F148" s="266" t="s">
        <v>1065</v>
      </c>
      <c r="G148" s="267" t="s">
        <v>125</v>
      </c>
      <c r="H148" s="268">
        <v>42</v>
      </c>
      <c r="I148" s="269">
        <v>588</v>
      </c>
      <c r="J148" s="270">
        <f>ROUND(I148*H148,2)</f>
        <v>24696</v>
      </c>
      <c r="K148" s="266" t="s">
        <v>100</v>
      </c>
      <c r="L148" s="271">
        <f>H148</f>
        <v>42</v>
      </c>
      <c r="M148" s="272"/>
      <c r="N148" s="300">
        <f>L148*I148</f>
        <v>24696</v>
      </c>
      <c r="P148" s="274">
        <f>O148*H148</f>
        <v>0</v>
      </c>
      <c r="Q148" s="274">
        <v>0</v>
      </c>
      <c r="R148" s="274">
        <f>Q148*H148</f>
        <v>0</v>
      </c>
      <c r="S148" s="274">
        <v>0</v>
      </c>
      <c r="T148" s="275">
        <f>S148*H148</f>
        <v>0</v>
      </c>
      <c r="W148" s="241">
        <f>V148*I148</f>
        <v>0</v>
      </c>
      <c r="X148" s="277"/>
      <c r="Y148" s="276">
        <f>X148*I148</f>
        <v>0</v>
      </c>
      <c r="Z148" s="277">
        <f>H148-L148-V148-X148</f>
        <v>0</v>
      </c>
      <c r="AA148" s="276">
        <f>Z148*I148</f>
        <v>0</v>
      </c>
      <c r="AB148" s="496"/>
      <c r="AC148" s="497">
        <f>AB148*I148</f>
        <v>0</v>
      </c>
    </row>
    <row r="149" spans="2:29" s="21" customFormat="1" ht="19.5">
      <c r="B149" s="22"/>
      <c r="D149" s="278" t="s">
        <v>101</v>
      </c>
      <c r="F149" s="279" t="s">
        <v>1066</v>
      </c>
      <c r="I149" s="174"/>
      <c r="L149" s="238"/>
      <c r="M149" s="280"/>
      <c r="N149" s="240"/>
      <c r="T149" s="281"/>
      <c r="W149" s="241"/>
      <c r="Y149" s="241"/>
      <c r="AA149" s="241"/>
      <c r="AB149" s="484"/>
      <c r="AC149" s="489"/>
    </row>
    <row r="150" spans="2:29" s="21" customFormat="1">
      <c r="B150" s="22"/>
      <c r="D150" s="282" t="s">
        <v>103</v>
      </c>
      <c r="F150" s="283" t="s">
        <v>1067</v>
      </c>
      <c r="I150" s="174"/>
      <c r="L150" s="238"/>
      <c r="M150" s="280"/>
      <c r="N150" s="240"/>
      <c r="T150" s="281"/>
      <c r="W150" s="241"/>
      <c r="Y150" s="241"/>
      <c r="AA150" s="241"/>
      <c r="AB150" s="484"/>
      <c r="AC150" s="489"/>
    </row>
    <row r="151" spans="2:29" s="100" customFormat="1" ht="15">
      <c r="B151" s="101"/>
      <c r="D151" s="278" t="s">
        <v>107</v>
      </c>
      <c r="E151" s="284"/>
      <c r="F151" s="285" t="s">
        <v>299</v>
      </c>
      <c r="H151" s="284"/>
      <c r="I151" s="286"/>
      <c r="L151" s="287"/>
      <c r="M151" s="288"/>
      <c r="N151" s="242"/>
      <c r="T151" s="289"/>
      <c r="V151" s="177"/>
      <c r="W151" s="290"/>
      <c r="Y151" s="290"/>
      <c r="AA151" s="290"/>
      <c r="AB151" s="498"/>
      <c r="AC151" s="499"/>
    </row>
    <row r="152" spans="2:29" s="100" customFormat="1" ht="15">
      <c r="B152" s="101"/>
      <c r="D152" s="278" t="s">
        <v>107</v>
      </c>
      <c r="E152" s="284"/>
      <c r="F152" s="285" t="s">
        <v>1068</v>
      </c>
      <c r="H152" s="284"/>
      <c r="I152" s="286"/>
      <c r="L152" s="287"/>
      <c r="M152" s="288"/>
      <c r="N152" s="242"/>
      <c r="T152" s="289"/>
      <c r="V152" s="177"/>
      <c r="W152" s="290"/>
      <c r="Y152" s="290"/>
      <c r="AA152" s="290"/>
      <c r="AB152" s="498"/>
      <c r="AC152" s="499"/>
    </row>
    <row r="153" spans="2:29" s="106" customFormat="1" ht="15">
      <c r="B153" s="107"/>
      <c r="D153" s="278" t="s">
        <v>107</v>
      </c>
      <c r="E153" s="291"/>
      <c r="F153" s="292" t="s">
        <v>1069</v>
      </c>
      <c r="H153" s="293">
        <v>42</v>
      </c>
      <c r="I153" s="294"/>
      <c r="L153" s="295"/>
      <c r="M153" s="296"/>
      <c r="N153" s="242"/>
      <c r="T153" s="297"/>
      <c r="V153" s="181"/>
      <c r="W153" s="298"/>
      <c r="Y153" s="298"/>
      <c r="AA153" s="298"/>
      <c r="AB153" s="500"/>
      <c r="AC153" s="501"/>
    </row>
    <row r="154" spans="2:29" s="21" customFormat="1">
      <c r="B154" s="22"/>
      <c r="C154" s="264" t="s">
        <v>174</v>
      </c>
      <c r="D154" s="264" t="s">
        <v>96</v>
      </c>
      <c r="E154" s="265" t="s">
        <v>335</v>
      </c>
      <c r="F154" s="266" t="s">
        <v>336</v>
      </c>
      <c r="G154" s="267" t="s">
        <v>125</v>
      </c>
      <c r="H154" s="268">
        <v>28</v>
      </c>
      <c r="I154" s="269">
        <v>584</v>
      </c>
      <c r="J154" s="270">
        <f>ROUND(I154*H154,2)</f>
        <v>16352</v>
      </c>
      <c r="K154" s="266" t="s">
        <v>100</v>
      </c>
      <c r="L154" s="271">
        <f>H154</f>
        <v>28</v>
      </c>
      <c r="M154" s="272"/>
      <c r="N154" s="300">
        <f>L154*I154</f>
        <v>16352</v>
      </c>
      <c r="P154" s="274">
        <f>O154*H154</f>
        <v>0</v>
      </c>
      <c r="Q154" s="274">
        <v>0</v>
      </c>
      <c r="R154" s="274">
        <f>Q154*H154</f>
        <v>0</v>
      </c>
      <c r="S154" s="274">
        <v>0</v>
      </c>
      <c r="T154" s="275">
        <f>S154*H154</f>
        <v>0</v>
      </c>
      <c r="W154" s="241">
        <f>V154*I154</f>
        <v>0</v>
      </c>
      <c r="X154" s="277"/>
      <c r="Y154" s="276">
        <f>X154*I154</f>
        <v>0</v>
      </c>
      <c r="Z154" s="277">
        <f>H154-L154-V154-X154</f>
        <v>0</v>
      </c>
      <c r="AA154" s="276">
        <f>Z154*I154</f>
        <v>0</v>
      </c>
      <c r="AB154" s="496"/>
      <c r="AC154" s="497">
        <f>AB154*I154</f>
        <v>0</v>
      </c>
    </row>
    <row r="155" spans="2:29" s="21" customFormat="1" ht="19.5">
      <c r="B155" s="22"/>
      <c r="D155" s="278" t="s">
        <v>101</v>
      </c>
      <c r="F155" s="279" t="s">
        <v>337</v>
      </c>
      <c r="I155" s="174"/>
      <c r="L155" s="238"/>
      <c r="M155" s="280"/>
      <c r="N155" s="240"/>
      <c r="T155" s="281"/>
      <c r="W155" s="241"/>
      <c r="Y155" s="241"/>
      <c r="AA155" s="241"/>
      <c r="AB155" s="484"/>
      <c r="AC155" s="489"/>
    </row>
    <row r="156" spans="2:29" s="21" customFormat="1">
      <c r="B156" s="22"/>
      <c r="D156" s="282" t="s">
        <v>103</v>
      </c>
      <c r="F156" s="283" t="s">
        <v>338</v>
      </c>
      <c r="I156" s="174"/>
      <c r="L156" s="238"/>
      <c r="M156" s="280"/>
      <c r="N156" s="240"/>
      <c r="T156" s="281"/>
      <c r="W156" s="241"/>
      <c r="Y156" s="241"/>
      <c r="AA156" s="241"/>
      <c r="AB156" s="484"/>
      <c r="AC156" s="489"/>
    </row>
    <row r="157" spans="2:29" s="100" customFormat="1" ht="15">
      <c r="B157" s="101"/>
      <c r="D157" s="278" t="s">
        <v>107</v>
      </c>
      <c r="E157" s="284"/>
      <c r="F157" s="285" t="s">
        <v>299</v>
      </c>
      <c r="H157" s="284"/>
      <c r="I157" s="286"/>
      <c r="L157" s="287"/>
      <c r="M157" s="288"/>
      <c r="N157" s="242"/>
      <c r="T157" s="289"/>
      <c r="V157" s="177"/>
      <c r="W157" s="290"/>
      <c r="Y157" s="290"/>
      <c r="AA157" s="290"/>
      <c r="AB157" s="498"/>
      <c r="AC157" s="499"/>
    </row>
    <row r="158" spans="2:29" s="100" customFormat="1" ht="15">
      <c r="B158" s="101"/>
      <c r="D158" s="278" t="s">
        <v>107</v>
      </c>
      <c r="E158" s="284"/>
      <c r="F158" s="285" t="s">
        <v>339</v>
      </c>
      <c r="H158" s="284"/>
      <c r="I158" s="286"/>
      <c r="L158" s="287"/>
      <c r="M158" s="288"/>
      <c r="N158" s="242"/>
      <c r="T158" s="289"/>
      <c r="V158" s="177"/>
      <c r="W158" s="290"/>
      <c r="Y158" s="290"/>
      <c r="AA158" s="290"/>
      <c r="AB158" s="498"/>
      <c r="AC158" s="499"/>
    </row>
    <row r="159" spans="2:29" s="106" customFormat="1" ht="15">
      <c r="B159" s="107"/>
      <c r="D159" s="278" t="s">
        <v>107</v>
      </c>
      <c r="E159" s="291"/>
      <c r="F159" s="292" t="s">
        <v>1070</v>
      </c>
      <c r="H159" s="293">
        <v>28</v>
      </c>
      <c r="I159" s="294"/>
      <c r="L159" s="295"/>
      <c r="M159" s="296"/>
      <c r="N159" s="242"/>
      <c r="T159" s="297"/>
      <c r="V159" s="181"/>
      <c r="W159" s="298"/>
      <c r="Y159" s="298"/>
      <c r="AA159" s="298"/>
      <c r="AB159" s="500"/>
      <c r="AC159" s="501"/>
    </row>
    <row r="160" spans="2:29" s="21" customFormat="1">
      <c r="B160" s="22"/>
      <c r="C160" s="264" t="s">
        <v>181</v>
      </c>
      <c r="D160" s="264" t="s">
        <v>96</v>
      </c>
      <c r="E160" s="265" t="s">
        <v>348</v>
      </c>
      <c r="F160" s="266" t="s">
        <v>349</v>
      </c>
      <c r="G160" s="267" t="s">
        <v>125</v>
      </c>
      <c r="H160" s="268">
        <v>70</v>
      </c>
      <c r="I160" s="269">
        <v>16</v>
      </c>
      <c r="J160" s="270">
        <f>ROUND(I160*H160,2)</f>
        <v>1120</v>
      </c>
      <c r="K160" s="266" t="s">
        <v>100</v>
      </c>
      <c r="L160" s="238"/>
      <c r="M160" s="272"/>
      <c r="N160" s="300">
        <f>L160*I160</f>
        <v>0</v>
      </c>
      <c r="P160" s="274">
        <f>O160*H160</f>
        <v>0</v>
      </c>
      <c r="Q160" s="274">
        <v>0</v>
      </c>
      <c r="R160" s="274">
        <f>Q160*H160</f>
        <v>0</v>
      </c>
      <c r="S160" s="274">
        <v>0</v>
      </c>
      <c r="T160" s="275">
        <f>S160*H160</f>
        <v>0</v>
      </c>
      <c r="W160" s="241">
        <f>V160*I160</f>
        <v>0</v>
      </c>
      <c r="X160" s="277"/>
      <c r="Y160" s="276">
        <f>X160*I160</f>
        <v>0</v>
      </c>
      <c r="Z160" s="277">
        <f>H160-L160-V160-X160</f>
        <v>70</v>
      </c>
      <c r="AA160" s="276">
        <f>Z160*I160</f>
        <v>1120</v>
      </c>
      <c r="AB160" s="496"/>
      <c r="AC160" s="497">
        <f>AB160*I160</f>
        <v>0</v>
      </c>
    </row>
    <row r="161" spans="2:29" s="21" customFormat="1">
      <c r="B161" s="22"/>
      <c r="D161" s="278" t="s">
        <v>101</v>
      </c>
      <c r="F161" s="279" t="s">
        <v>350</v>
      </c>
      <c r="I161" s="174"/>
      <c r="L161" s="238"/>
      <c r="M161" s="280"/>
      <c r="N161" s="240"/>
      <c r="T161" s="281"/>
      <c r="W161" s="241"/>
      <c r="Y161" s="241"/>
      <c r="AA161" s="241"/>
      <c r="AB161" s="484"/>
      <c r="AC161" s="489"/>
    </row>
    <row r="162" spans="2:29" s="21" customFormat="1">
      <c r="B162" s="22"/>
      <c r="D162" s="282" t="s">
        <v>103</v>
      </c>
      <c r="F162" s="283" t="s">
        <v>351</v>
      </c>
      <c r="I162" s="174"/>
      <c r="L162" s="238"/>
      <c r="M162" s="280"/>
      <c r="N162" s="240"/>
      <c r="T162" s="281"/>
      <c r="W162" s="241"/>
      <c r="Y162" s="241"/>
      <c r="AA162" s="241"/>
      <c r="AB162" s="484"/>
      <c r="AC162" s="489"/>
    </row>
    <row r="163" spans="2:29" s="100" customFormat="1" ht="15">
      <c r="B163" s="101"/>
      <c r="D163" s="278" t="s">
        <v>107</v>
      </c>
      <c r="E163" s="284"/>
      <c r="F163" s="285" t="s">
        <v>299</v>
      </c>
      <c r="H163" s="284"/>
      <c r="I163" s="286"/>
      <c r="L163" s="287"/>
      <c r="M163" s="288"/>
      <c r="N163" s="242"/>
      <c r="T163" s="289"/>
      <c r="V163" s="177"/>
      <c r="W163" s="290"/>
      <c r="Y163" s="290"/>
      <c r="AA163" s="290"/>
      <c r="AB163" s="498"/>
      <c r="AC163" s="499"/>
    </row>
    <row r="164" spans="2:29" s="100" customFormat="1" ht="15">
      <c r="B164" s="101"/>
      <c r="D164" s="278" t="s">
        <v>107</v>
      </c>
      <c r="E164" s="284"/>
      <c r="F164" s="285" t="s">
        <v>352</v>
      </c>
      <c r="H164" s="284"/>
      <c r="I164" s="286"/>
      <c r="L164" s="287"/>
      <c r="M164" s="288"/>
      <c r="N164" s="242"/>
      <c r="T164" s="289"/>
      <c r="V164" s="177"/>
      <c r="W164" s="290"/>
      <c r="Y164" s="290"/>
      <c r="AA164" s="290"/>
      <c r="AB164" s="498"/>
      <c r="AC164" s="499"/>
    </row>
    <row r="165" spans="2:29" s="106" customFormat="1" ht="15">
      <c r="B165" s="107"/>
      <c r="D165" s="278" t="s">
        <v>107</v>
      </c>
      <c r="E165" s="291"/>
      <c r="F165" s="292" t="s">
        <v>1071</v>
      </c>
      <c r="H165" s="293">
        <v>70</v>
      </c>
      <c r="I165" s="294"/>
      <c r="L165" s="295"/>
      <c r="M165" s="296"/>
      <c r="N165" s="242"/>
      <c r="T165" s="297"/>
      <c r="V165" s="181"/>
      <c r="W165" s="298"/>
      <c r="Y165" s="298"/>
      <c r="AA165" s="298"/>
      <c r="AB165" s="500"/>
      <c r="AC165" s="501"/>
    </row>
    <row r="166" spans="2:29" s="21" customFormat="1">
      <c r="B166" s="22"/>
      <c r="C166" s="264" t="s">
        <v>187</v>
      </c>
      <c r="D166" s="264" t="s">
        <v>96</v>
      </c>
      <c r="E166" s="265" t="s">
        <v>821</v>
      </c>
      <c r="F166" s="266" t="s">
        <v>822</v>
      </c>
      <c r="G166" s="267" t="s">
        <v>125</v>
      </c>
      <c r="H166" s="268">
        <v>70</v>
      </c>
      <c r="I166" s="269">
        <v>322</v>
      </c>
      <c r="J166" s="270">
        <f>ROUND(I166*H166,2)</f>
        <v>22540</v>
      </c>
      <c r="K166" s="266" t="s">
        <v>100</v>
      </c>
      <c r="L166" s="271">
        <f>H166</f>
        <v>70</v>
      </c>
      <c r="M166" s="272"/>
      <c r="N166" s="300">
        <f>L166*I166</f>
        <v>22540</v>
      </c>
      <c r="P166" s="274">
        <f>O166*H166</f>
        <v>0</v>
      </c>
      <c r="Q166" s="274">
        <v>0</v>
      </c>
      <c r="R166" s="274">
        <f>Q166*H166</f>
        <v>0</v>
      </c>
      <c r="S166" s="274">
        <v>0</v>
      </c>
      <c r="T166" s="275">
        <f>S166*H166</f>
        <v>0</v>
      </c>
      <c r="W166" s="241">
        <f>V166*I166</f>
        <v>0</v>
      </c>
      <c r="X166" s="277"/>
      <c r="Y166" s="276">
        <f>X166*I166</f>
        <v>0</v>
      </c>
      <c r="Z166" s="277">
        <f>H166-L166-V166-X166</f>
        <v>0</v>
      </c>
      <c r="AA166" s="276">
        <f>Z166*I166</f>
        <v>0</v>
      </c>
      <c r="AB166" s="496"/>
      <c r="AC166" s="497">
        <f>AB166*I166</f>
        <v>0</v>
      </c>
    </row>
    <row r="167" spans="2:29" s="21" customFormat="1" ht="19.5">
      <c r="B167" s="22"/>
      <c r="D167" s="278" t="s">
        <v>101</v>
      </c>
      <c r="F167" s="279" t="s">
        <v>823</v>
      </c>
      <c r="I167" s="174"/>
      <c r="L167" s="238"/>
      <c r="M167" s="280"/>
      <c r="N167" s="240"/>
      <c r="T167" s="281"/>
      <c r="W167" s="241"/>
      <c r="Y167" s="241"/>
      <c r="AA167" s="241"/>
      <c r="AB167" s="484"/>
      <c r="AC167" s="489"/>
    </row>
    <row r="168" spans="2:29" s="21" customFormat="1">
      <c r="B168" s="22"/>
      <c r="D168" s="282" t="s">
        <v>103</v>
      </c>
      <c r="F168" s="283" t="s">
        <v>824</v>
      </c>
      <c r="I168" s="174"/>
      <c r="L168" s="238"/>
      <c r="M168" s="280"/>
      <c r="N168" s="240"/>
      <c r="T168" s="281"/>
      <c r="W168" s="241"/>
      <c r="Y168" s="241"/>
      <c r="AA168" s="241"/>
      <c r="AB168" s="484"/>
      <c r="AC168" s="489"/>
    </row>
    <row r="169" spans="2:29" s="100" customFormat="1" ht="15">
      <c r="B169" s="101"/>
      <c r="D169" s="278" t="s">
        <v>107</v>
      </c>
      <c r="E169" s="284"/>
      <c r="F169" s="285" t="s">
        <v>299</v>
      </c>
      <c r="H169" s="284"/>
      <c r="I169" s="286"/>
      <c r="L169" s="287"/>
      <c r="M169" s="288"/>
      <c r="N169" s="242"/>
      <c r="T169" s="289"/>
      <c r="V169" s="177"/>
      <c r="W169" s="290"/>
      <c r="Y169" s="290"/>
      <c r="AA169" s="290"/>
      <c r="AB169" s="498"/>
      <c r="AC169" s="499"/>
    </row>
    <row r="170" spans="2:29" s="100" customFormat="1" ht="15">
      <c r="B170" s="101"/>
      <c r="D170" s="278" t="s">
        <v>107</v>
      </c>
      <c r="E170" s="284"/>
      <c r="F170" s="285" t="s">
        <v>1072</v>
      </c>
      <c r="H170" s="284"/>
      <c r="I170" s="286"/>
      <c r="L170" s="287"/>
      <c r="M170" s="288"/>
      <c r="N170" s="242"/>
      <c r="T170" s="289"/>
      <c r="V170" s="177"/>
      <c r="W170" s="290"/>
      <c r="Y170" s="290"/>
      <c r="AA170" s="290"/>
      <c r="AB170" s="498" t="s">
        <v>1283</v>
      </c>
      <c r="AC170" s="499"/>
    </row>
    <row r="171" spans="2:29" s="106" customFormat="1" ht="15">
      <c r="B171" s="107"/>
      <c r="D171" s="278" t="s">
        <v>107</v>
      </c>
      <c r="E171" s="291"/>
      <c r="F171" s="292" t="s">
        <v>1073</v>
      </c>
      <c r="H171" s="293">
        <v>70</v>
      </c>
      <c r="I171" s="294"/>
      <c r="L171" s="295"/>
      <c r="M171" s="296"/>
      <c r="N171" s="242"/>
      <c r="T171" s="297"/>
      <c r="V171" s="181"/>
      <c r="W171" s="298"/>
      <c r="Y171" s="298"/>
      <c r="AA171" s="298"/>
      <c r="AB171" s="500">
        <v>70</v>
      </c>
      <c r="AC171" s="501"/>
    </row>
    <row r="172" spans="2:29" s="215" customFormat="1">
      <c r="B172" s="216"/>
      <c r="C172" s="301" t="s">
        <v>194</v>
      </c>
      <c r="D172" s="301" t="s">
        <v>96</v>
      </c>
      <c r="E172" s="302" t="s">
        <v>1074</v>
      </c>
      <c r="F172" s="303" t="s">
        <v>1075</v>
      </c>
      <c r="G172" s="304" t="s">
        <v>125</v>
      </c>
      <c r="H172" s="305">
        <v>88</v>
      </c>
      <c r="I172" s="306">
        <v>1110</v>
      </c>
      <c r="J172" s="307">
        <f>ROUND(I172*H172,2)</f>
        <v>97680</v>
      </c>
      <c r="K172" s="303" t="s">
        <v>100</v>
      </c>
      <c r="L172" s="308"/>
      <c r="M172" s="309"/>
      <c r="N172" s="310">
        <f>L172*I172</f>
        <v>0</v>
      </c>
      <c r="P172" s="311">
        <f>O172*H172</f>
        <v>0</v>
      </c>
      <c r="Q172" s="311">
        <v>0.1002</v>
      </c>
      <c r="R172" s="311">
        <f>Q172*H172</f>
        <v>8.8176000000000005</v>
      </c>
      <c r="S172" s="311">
        <v>0</v>
      </c>
      <c r="T172" s="312">
        <f>S172*H172</f>
        <v>0</v>
      </c>
      <c r="W172" s="313">
        <f>V172*I172</f>
        <v>0</v>
      </c>
      <c r="X172" s="314">
        <v>52</v>
      </c>
      <c r="Y172" s="315">
        <f>X172*I172</f>
        <v>57720</v>
      </c>
      <c r="Z172" s="314">
        <v>36</v>
      </c>
      <c r="AA172" s="315">
        <f>Z172*I172</f>
        <v>39960</v>
      </c>
      <c r="AB172" s="496">
        <v>-88</v>
      </c>
      <c r="AC172" s="497">
        <f>AB172*I172</f>
        <v>-97680</v>
      </c>
    </row>
    <row r="173" spans="2:29" s="21" customFormat="1" ht="19.5">
      <c r="B173" s="22"/>
      <c r="D173" s="278" t="s">
        <v>101</v>
      </c>
      <c r="F173" s="279" t="s">
        <v>1076</v>
      </c>
      <c r="I173" s="174"/>
      <c r="L173" s="238"/>
      <c r="M173" s="280"/>
      <c r="N173" s="240"/>
      <c r="T173" s="281"/>
      <c r="W173" s="241"/>
      <c r="Y173" s="241"/>
      <c r="AA173" s="241"/>
      <c r="AB173" s="484"/>
      <c r="AC173" s="489"/>
    </row>
    <row r="174" spans="2:29" s="21" customFormat="1">
      <c r="B174" s="22"/>
      <c r="D174" s="282" t="s">
        <v>103</v>
      </c>
      <c r="F174" s="283" t="s">
        <v>1077</v>
      </c>
      <c r="I174" s="174"/>
      <c r="L174" s="238"/>
      <c r="M174" s="280"/>
      <c r="N174" s="240"/>
      <c r="T174" s="281"/>
      <c r="W174" s="241"/>
      <c r="Y174" s="241"/>
      <c r="AA174" s="241"/>
      <c r="AB174" s="484"/>
      <c r="AC174" s="489"/>
    </row>
    <row r="175" spans="2:29" s="100" customFormat="1" ht="15">
      <c r="B175" s="101"/>
      <c r="D175" s="278" t="s">
        <v>107</v>
      </c>
      <c r="E175" s="284"/>
      <c r="F175" s="285" t="s">
        <v>299</v>
      </c>
      <c r="H175" s="284"/>
      <c r="I175" s="286"/>
      <c r="L175" s="287"/>
      <c r="M175" s="288"/>
      <c r="N175" s="242"/>
      <c r="T175" s="289"/>
      <c r="V175" s="177"/>
      <c r="W175" s="290"/>
      <c r="Y175" s="290"/>
      <c r="AA175" s="290"/>
      <c r="AB175" s="498" t="s">
        <v>1283</v>
      </c>
      <c r="AC175" s="499"/>
    </row>
    <row r="176" spans="2:29" s="100" customFormat="1" ht="15">
      <c r="B176" s="101"/>
      <c r="D176" s="278" t="s">
        <v>107</v>
      </c>
      <c r="E176" s="284"/>
      <c r="F176" s="285" t="s">
        <v>1078</v>
      </c>
      <c r="H176" s="284"/>
      <c r="I176" s="286"/>
      <c r="L176" s="287"/>
      <c r="M176" s="288"/>
      <c r="N176" s="242"/>
      <c r="T176" s="289"/>
      <c r="V176" s="177"/>
      <c r="W176" s="290"/>
      <c r="Y176" s="290"/>
      <c r="AA176" s="290"/>
      <c r="AB176" s="498" t="s">
        <v>1283</v>
      </c>
      <c r="AC176" s="499"/>
    </row>
    <row r="177" spans="2:29" s="106" customFormat="1" ht="15">
      <c r="B177" s="107"/>
      <c r="D177" s="278" t="s">
        <v>107</v>
      </c>
      <c r="E177" s="291"/>
      <c r="F177" s="292" t="s">
        <v>1055</v>
      </c>
      <c r="H177" s="293">
        <v>88</v>
      </c>
      <c r="I177" s="294"/>
      <c r="L177" s="295"/>
      <c r="M177" s="296"/>
      <c r="N177" s="242"/>
      <c r="T177" s="297"/>
      <c r="V177" s="181"/>
      <c r="W177" s="298"/>
      <c r="Y177" s="298"/>
      <c r="AA177" s="298"/>
      <c r="AB177" s="500">
        <v>88</v>
      </c>
      <c r="AC177" s="501"/>
    </row>
    <row r="178" spans="2:29" s="215" customFormat="1">
      <c r="B178" s="216"/>
      <c r="C178" s="316" t="s">
        <v>200</v>
      </c>
      <c r="D178" s="316" t="s">
        <v>259</v>
      </c>
      <c r="E178" s="317" t="s">
        <v>1079</v>
      </c>
      <c r="F178" s="318" t="s">
        <v>1080</v>
      </c>
      <c r="G178" s="319" t="s">
        <v>237</v>
      </c>
      <c r="H178" s="320">
        <v>17.600000000000001</v>
      </c>
      <c r="I178" s="321">
        <v>554</v>
      </c>
      <c r="J178" s="322">
        <f>ROUND(I178*H178,2)</f>
        <v>9750.4</v>
      </c>
      <c r="K178" s="318" t="s">
        <v>100</v>
      </c>
      <c r="L178" s="323"/>
      <c r="M178" s="324"/>
      <c r="N178" s="310">
        <f>L178*I178</f>
        <v>0</v>
      </c>
      <c r="P178" s="311">
        <f>O178*H178</f>
        <v>0</v>
      </c>
      <c r="Q178" s="311">
        <v>1</v>
      </c>
      <c r="R178" s="311">
        <f>Q178*H178</f>
        <v>17.600000000000001</v>
      </c>
      <c r="S178" s="311">
        <v>0</v>
      </c>
      <c r="T178" s="312">
        <f>S178*H178</f>
        <v>0</v>
      </c>
      <c r="W178" s="313">
        <f>V178*I178</f>
        <v>0</v>
      </c>
      <c r="X178" s="314"/>
      <c r="Y178" s="315">
        <f>X178*I178</f>
        <v>0</v>
      </c>
      <c r="Z178" s="314">
        <v>17.600000000000001</v>
      </c>
      <c r="AA178" s="315">
        <f>Z178*I178</f>
        <v>9750.4000000000015</v>
      </c>
      <c r="AB178" s="503">
        <v>-17.600000000000001</v>
      </c>
      <c r="AC178" s="497">
        <f>AB178*I178</f>
        <v>-9750.4000000000015</v>
      </c>
    </row>
    <row r="179" spans="2:29" s="21" customFormat="1">
      <c r="B179" s="22"/>
      <c r="D179" s="278" t="s">
        <v>101</v>
      </c>
      <c r="F179" s="279" t="s">
        <v>1080</v>
      </c>
      <c r="I179" s="174"/>
      <c r="L179" s="238"/>
      <c r="M179" s="280"/>
      <c r="N179" s="240"/>
      <c r="T179" s="281"/>
      <c r="W179" s="241"/>
      <c r="Y179" s="241"/>
      <c r="AA179" s="241"/>
      <c r="AB179" s="484"/>
      <c r="AC179" s="489"/>
    </row>
    <row r="180" spans="2:29" s="100" customFormat="1" ht="15">
      <c r="B180" s="101"/>
      <c r="D180" s="278" t="s">
        <v>107</v>
      </c>
      <c r="E180" s="284"/>
      <c r="F180" s="285" t="s">
        <v>299</v>
      </c>
      <c r="H180" s="284"/>
      <c r="I180" s="286"/>
      <c r="L180" s="287"/>
      <c r="M180" s="288"/>
      <c r="N180" s="242"/>
      <c r="T180" s="289"/>
      <c r="V180" s="177"/>
      <c r="W180" s="290"/>
      <c r="Y180" s="290"/>
      <c r="AA180" s="290"/>
      <c r="AB180" s="498" t="s">
        <v>1283</v>
      </c>
      <c r="AC180" s="499"/>
    </row>
    <row r="181" spans="2:29" s="100" customFormat="1" ht="15">
      <c r="B181" s="101"/>
      <c r="D181" s="278" t="s">
        <v>107</v>
      </c>
      <c r="E181" s="284"/>
      <c r="F181" s="285" t="s">
        <v>1078</v>
      </c>
      <c r="H181" s="284"/>
      <c r="I181" s="286"/>
      <c r="L181" s="287"/>
      <c r="M181" s="288"/>
      <c r="N181" s="242"/>
      <c r="T181" s="289"/>
      <c r="V181" s="177"/>
      <c r="W181" s="290"/>
      <c r="Y181" s="290"/>
      <c r="AA181" s="290"/>
      <c r="AB181" s="498" t="s">
        <v>1283</v>
      </c>
      <c r="AC181" s="499"/>
    </row>
    <row r="182" spans="2:29" s="106" customFormat="1" ht="15">
      <c r="B182" s="107"/>
      <c r="D182" s="278" t="s">
        <v>107</v>
      </c>
      <c r="E182" s="291"/>
      <c r="F182" s="292" t="s">
        <v>1081</v>
      </c>
      <c r="H182" s="293">
        <v>8.8000000000000007</v>
      </c>
      <c r="I182" s="294"/>
      <c r="L182" s="295"/>
      <c r="M182" s="296"/>
      <c r="N182" s="242"/>
      <c r="T182" s="297"/>
      <c r="V182" s="181"/>
      <c r="W182" s="298"/>
      <c r="Y182" s="298"/>
      <c r="AA182" s="298"/>
      <c r="AB182" s="500">
        <v>8.8000000000000007</v>
      </c>
      <c r="AC182" s="501"/>
    </row>
    <row r="183" spans="2:29" s="106" customFormat="1" ht="15">
      <c r="B183" s="107"/>
      <c r="D183" s="278" t="s">
        <v>107</v>
      </c>
      <c r="F183" s="292" t="s">
        <v>1082</v>
      </c>
      <c r="H183" s="293">
        <v>17.600000000000001</v>
      </c>
      <c r="I183" s="294"/>
      <c r="L183" s="295"/>
      <c r="M183" s="296"/>
      <c r="N183" s="242"/>
      <c r="T183" s="297"/>
      <c r="V183" s="181"/>
      <c r="W183" s="298"/>
      <c r="Y183" s="298"/>
      <c r="AA183" s="298"/>
      <c r="AB183" s="500">
        <v>17.600000000000001</v>
      </c>
      <c r="AC183" s="501"/>
    </row>
    <row r="184" spans="2:29" s="215" customFormat="1">
      <c r="B184" s="216"/>
      <c r="C184" s="301" t="s">
        <v>206</v>
      </c>
      <c r="D184" s="301" t="s">
        <v>96</v>
      </c>
      <c r="E184" s="302" t="s">
        <v>1083</v>
      </c>
      <c r="F184" s="303" t="s">
        <v>1084</v>
      </c>
      <c r="G184" s="304" t="s">
        <v>125</v>
      </c>
      <c r="H184" s="305">
        <v>44</v>
      </c>
      <c r="I184" s="306">
        <v>380</v>
      </c>
      <c r="J184" s="307">
        <f>ROUND(I184*H184,2)</f>
        <v>16720</v>
      </c>
      <c r="K184" s="303" t="s">
        <v>100</v>
      </c>
      <c r="L184" s="308"/>
      <c r="M184" s="309"/>
      <c r="N184" s="310">
        <f>L184*I184</f>
        <v>0</v>
      </c>
      <c r="P184" s="311">
        <f>O184*H184</f>
        <v>0</v>
      </c>
      <c r="Q184" s="311">
        <v>9.8000000000000004E-2</v>
      </c>
      <c r="R184" s="311">
        <f>Q184*H184</f>
        <v>4.3120000000000003</v>
      </c>
      <c r="S184" s="311">
        <v>0</v>
      </c>
      <c r="T184" s="312">
        <f>S184*H184</f>
        <v>0</v>
      </c>
      <c r="W184" s="313">
        <f>V184*I184</f>
        <v>0</v>
      </c>
      <c r="X184" s="314"/>
      <c r="Y184" s="315">
        <f>X184*I184</f>
        <v>0</v>
      </c>
      <c r="Z184" s="314">
        <v>44</v>
      </c>
      <c r="AA184" s="315">
        <f>Z184*I184</f>
        <v>16720</v>
      </c>
      <c r="AB184" s="496">
        <v>88</v>
      </c>
      <c r="AC184" s="497">
        <f>AB184*I184</f>
        <v>33440</v>
      </c>
    </row>
    <row r="185" spans="2:29" s="21" customFormat="1" ht="19.5">
      <c r="B185" s="22"/>
      <c r="D185" s="278" t="s">
        <v>101</v>
      </c>
      <c r="F185" s="279" t="s">
        <v>1085</v>
      </c>
      <c r="I185" s="174"/>
      <c r="L185" s="238"/>
      <c r="M185" s="280"/>
      <c r="N185" s="240"/>
      <c r="T185" s="281"/>
      <c r="W185" s="241"/>
      <c r="Y185" s="241"/>
      <c r="AA185" s="241"/>
      <c r="AB185" s="484"/>
      <c r="AC185" s="489"/>
    </row>
    <row r="186" spans="2:29" s="21" customFormat="1">
      <c r="B186" s="22"/>
      <c r="D186" s="282" t="s">
        <v>103</v>
      </c>
      <c r="F186" s="283" t="s">
        <v>1086</v>
      </c>
      <c r="I186" s="174"/>
      <c r="L186" s="238"/>
      <c r="M186" s="280"/>
      <c r="N186" s="240"/>
      <c r="T186" s="281"/>
      <c r="W186" s="241"/>
      <c r="Y186" s="241"/>
      <c r="AA186" s="241"/>
      <c r="AB186" s="484"/>
      <c r="AC186" s="489"/>
    </row>
    <row r="187" spans="2:29" s="100" customFormat="1" ht="15">
      <c r="B187" s="101"/>
      <c r="D187" s="278" t="s">
        <v>107</v>
      </c>
      <c r="E187" s="284"/>
      <c r="F187" s="285" t="s">
        <v>299</v>
      </c>
      <c r="H187" s="284"/>
      <c r="I187" s="286"/>
      <c r="L187" s="287"/>
      <c r="M187" s="288"/>
      <c r="N187" s="242"/>
      <c r="T187" s="289"/>
      <c r="V187" s="177"/>
      <c r="W187" s="290"/>
      <c r="Y187" s="290"/>
      <c r="AA187" s="290"/>
      <c r="AB187" s="498" t="s">
        <v>1283</v>
      </c>
      <c r="AC187" s="499"/>
    </row>
    <row r="188" spans="2:29" s="100" customFormat="1" ht="15">
      <c r="B188" s="101"/>
      <c r="D188" s="278" t="s">
        <v>107</v>
      </c>
      <c r="E188" s="284"/>
      <c r="F188" s="285" t="s">
        <v>1087</v>
      </c>
      <c r="H188" s="284"/>
      <c r="I188" s="286"/>
      <c r="L188" s="287"/>
      <c r="M188" s="288"/>
      <c r="N188" s="242"/>
      <c r="T188" s="289"/>
      <c r="V188" s="177"/>
      <c r="W188" s="290"/>
      <c r="Y188" s="290"/>
      <c r="AA188" s="290"/>
      <c r="AB188" s="498" t="s">
        <v>1283</v>
      </c>
      <c r="AC188" s="499"/>
    </row>
    <row r="189" spans="2:29" s="106" customFormat="1" ht="15">
      <c r="B189" s="107"/>
      <c r="D189" s="278" t="s">
        <v>107</v>
      </c>
      <c r="E189" s="291"/>
      <c r="F189" s="325" t="s">
        <v>1088</v>
      </c>
      <c r="H189" s="293">
        <v>44</v>
      </c>
      <c r="I189" s="294"/>
      <c r="L189" s="295"/>
      <c r="M189" s="296"/>
      <c r="N189" s="242"/>
      <c r="T189" s="297"/>
      <c r="V189" s="181"/>
      <c r="W189" s="298"/>
      <c r="Y189" s="298"/>
      <c r="AA189" s="298"/>
      <c r="AB189" s="500">
        <v>44</v>
      </c>
      <c r="AC189" s="501"/>
    </row>
    <row r="190" spans="2:29" s="215" customFormat="1">
      <c r="B190" s="216"/>
      <c r="C190" s="316" t="s">
        <v>214</v>
      </c>
      <c r="D190" s="316" t="s">
        <v>259</v>
      </c>
      <c r="E190" s="317" t="s">
        <v>1089</v>
      </c>
      <c r="F190" s="318" t="s">
        <v>1090</v>
      </c>
      <c r="G190" s="319" t="s">
        <v>125</v>
      </c>
      <c r="H190" s="320">
        <v>45.32</v>
      </c>
      <c r="I190" s="321">
        <v>445</v>
      </c>
      <c r="J190" s="322">
        <f>ROUND(I190*H190,2)</f>
        <v>20167.400000000001</v>
      </c>
      <c r="K190" s="318"/>
      <c r="L190" s="326">
        <f>H190</f>
        <v>45.32</v>
      </c>
      <c r="M190" s="324"/>
      <c r="N190" s="310">
        <f>L190*I190</f>
        <v>20167.400000000001</v>
      </c>
      <c r="P190" s="311">
        <f>O190*H190</f>
        <v>0</v>
      </c>
      <c r="Q190" s="311">
        <v>2.7E-2</v>
      </c>
      <c r="R190" s="311">
        <f>Q190*H190</f>
        <v>1.2236400000000001</v>
      </c>
      <c r="S190" s="311">
        <v>0</v>
      </c>
      <c r="T190" s="312">
        <f>S190*H190</f>
        <v>0</v>
      </c>
      <c r="W190" s="313">
        <f>V190*I190</f>
        <v>0</v>
      </c>
      <c r="X190" s="314"/>
      <c r="Y190" s="315">
        <f>X190*I190</f>
        <v>0</v>
      </c>
      <c r="Z190" s="314">
        <f>H190-L190-V190-X190</f>
        <v>0</v>
      </c>
      <c r="AA190" s="315">
        <f>Z190*I190</f>
        <v>0</v>
      </c>
      <c r="AB190" s="503">
        <f>88*1.03</f>
        <v>90.64</v>
      </c>
      <c r="AC190" s="497">
        <f>AB190*I190</f>
        <v>40334.800000000003</v>
      </c>
    </row>
    <row r="191" spans="2:29" s="21" customFormat="1">
      <c r="B191" s="22"/>
      <c r="D191" s="278" t="s">
        <v>101</v>
      </c>
      <c r="F191" s="279" t="s">
        <v>1090</v>
      </c>
      <c r="I191" s="174"/>
      <c r="L191" s="238"/>
      <c r="M191" s="280"/>
      <c r="N191" s="240"/>
      <c r="T191" s="281"/>
      <c r="W191" s="241"/>
      <c r="Y191" s="241"/>
      <c r="AA191" s="241"/>
      <c r="AB191" s="484"/>
      <c r="AC191" s="489"/>
    </row>
    <row r="192" spans="2:29" s="106" customFormat="1" ht="15">
      <c r="B192" s="107"/>
      <c r="D192" s="278" t="s">
        <v>107</v>
      </c>
      <c r="F192" s="325" t="s">
        <v>1091</v>
      </c>
      <c r="H192" s="293">
        <v>45.32</v>
      </c>
      <c r="I192" s="294"/>
      <c r="L192" s="295"/>
      <c r="M192" s="296"/>
      <c r="N192" s="242"/>
      <c r="T192" s="297"/>
      <c r="V192" s="181"/>
      <c r="W192" s="298"/>
      <c r="Y192" s="298"/>
      <c r="AA192" s="298"/>
      <c r="AB192" s="500"/>
      <c r="AC192" s="501"/>
    </row>
    <row r="193" spans="2:29" s="21" customFormat="1">
      <c r="B193" s="22"/>
      <c r="C193" s="264" t="s">
        <v>222</v>
      </c>
      <c r="D193" s="264" t="s">
        <v>96</v>
      </c>
      <c r="E193" s="265" t="s">
        <v>1092</v>
      </c>
      <c r="F193" s="266" t="s">
        <v>1093</v>
      </c>
      <c r="G193" s="267" t="s">
        <v>125</v>
      </c>
      <c r="H193" s="268">
        <v>88</v>
      </c>
      <c r="I193" s="269">
        <v>77</v>
      </c>
      <c r="J193" s="270">
        <f>ROUND(I193*H193,2)</f>
        <v>6776</v>
      </c>
      <c r="K193" s="266" t="s">
        <v>100</v>
      </c>
      <c r="L193" s="238"/>
      <c r="M193" s="272"/>
      <c r="N193" s="300">
        <f>L193*I193</f>
        <v>0</v>
      </c>
      <c r="P193" s="274">
        <f>O193*H193</f>
        <v>0</v>
      </c>
      <c r="Q193" s="274">
        <v>0.10353999999999999</v>
      </c>
      <c r="R193" s="274">
        <f>Q193*H193</f>
        <v>9.1115199999999987</v>
      </c>
      <c r="S193" s="274">
        <v>0</v>
      </c>
      <c r="T193" s="275">
        <f>S193*H193</f>
        <v>0</v>
      </c>
      <c r="W193" s="241">
        <f>V193*I193</f>
        <v>0</v>
      </c>
      <c r="X193" s="277"/>
      <c r="Y193" s="276">
        <f>X193*I193</f>
        <v>0</v>
      </c>
      <c r="Z193" s="277">
        <f>H193-L193-V193-X193</f>
        <v>88</v>
      </c>
      <c r="AA193" s="276">
        <f>Z193*I193</f>
        <v>6776</v>
      </c>
      <c r="AB193" s="496"/>
      <c r="AC193" s="497">
        <f>AB193*I193</f>
        <v>0</v>
      </c>
    </row>
    <row r="194" spans="2:29" s="21" customFormat="1">
      <c r="B194" s="22"/>
      <c r="D194" s="278" t="s">
        <v>101</v>
      </c>
      <c r="F194" s="279" t="s">
        <v>1094</v>
      </c>
      <c r="I194" s="174"/>
      <c r="L194" s="238"/>
      <c r="M194" s="280"/>
      <c r="N194" s="240"/>
      <c r="T194" s="281"/>
      <c r="W194" s="241"/>
      <c r="Y194" s="241"/>
      <c r="AA194" s="241"/>
      <c r="AB194" s="484"/>
      <c r="AC194" s="489"/>
    </row>
    <row r="195" spans="2:29" s="21" customFormat="1">
      <c r="B195" s="22"/>
      <c r="D195" s="282" t="s">
        <v>103</v>
      </c>
      <c r="F195" s="283" t="s">
        <v>1095</v>
      </c>
      <c r="I195" s="174"/>
      <c r="L195" s="238"/>
      <c r="M195" s="280"/>
      <c r="N195" s="240"/>
      <c r="T195" s="281"/>
      <c r="W195" s="241"/>
      <c r="Y195" s="241"/>
      <c r="AA195" s="241"/>
      <c r="AB195" s="484"/>
      <c r="AC195" s="489"/>
    </row>
    <row r="196" spans="2:29" s="100" customFormat="1" ht="15">
      <c r="B196" s="101"/>
      <c r="D196" s="278" t="s">
        <v>107</v>
      </c>
      <c r="E196" s="284"/>
      <c r="F196" s="285" t="s">
        <v>299</v>
      </c>
      <c r="H196" s="284"/>
      <c r="I196" s="286"/>
      <c r="L196" s="287"/>
      <c r="M196" s="288"/>
      <c r="N196" s="242"/>
      <c r="T196" s="289"/>
      <c r="V196" s="177"/>
      <c r="W196" s="290"/>
      <c r="Y196" s="290"/>
      <c r="AA196" s="290"/>
      <c r="AB196" s="498"/>
      <c r="AC196" s="499"/>
    </row>
    <row r="197" spans="2:29" s="100" customFormat="1" ht="15">
      <c r="B197" s="101"/>
      <c r="D197" s="278" t="s">
        <v>107</v>
      </c>
      <c r="E197" s="284"/>
      <c r="F197" s="285" t="s">
        <v>1096</v>
      </c>
      <c r="H197" s="284"/>
      <c r="I197" s="286"/>
      <c r="L197" s="287"/>
      <c r="M197" s="288"/>
      <c r="N197" s="242"/>
      <c r="T197" s="289"/>
      <c r="V197" s="177"/>
      <c r="W197" s="290"/>
      <c r="Y197" s="290"/>
      <c r="AA197" s="290"/>
      <c r="AB197" s="498"/>
      <c r="AC197" s="499"/>
    </row>
    <row r="198" spans="2:29" s="106" customFormat="1" ht="15">
      <c r="B198" s="107"/>
      <c r="D198" s="278" t="s">
        <v>107</v>
      </c>
      <c r="E198" s="291"/>
      <c r="F198" s="292" t="s">
        <v>1055</v>
      </c>
      <c r="H198" s="293">
        <v>88</v>
      </c>
      <c r="I198" s="294"/>
      <c r="L198" s="295"/>
      <c r="M198" s="296"/>
      <c r="N198" s="242"/>
      <c r="T198" s="297"/>
      <c r="V198" s="181"/>
      <c r="W198" s="298"/>
      <c r="Y198" s="298"/>
      <c r="AA198" s="298"/>
      <c r="AB198" s="500"/>
      <c r="AC198" s="501"/>
    </row>
    <row r="199" spans="2:29" s="75" customFormat="1">
      <c r="B199" s="76"/>
      <c r="D199" s="252" t="s">
        <v>92</v>
      </c>
      <c r="E199" s="260" t="s">
        <v>148</v>
      </c>
      <c r="F199" s="260" t="s">
        <v>459</v>
      </c>
      <c r="I199" s="253"/>
      <c r="J199" s="261">
        <f>J200+J205</f>
        <v>14000</v>
      </c>
      <c r="L199" s="262"/>
      <c r="M199" s="255"/>
      <c r="N199" s="263">
        <f>N200+N205</f>
        <v>0</v>
      </c>
      <c r="P199" s="257">
        <f>SUM(P200:P209)</f>
        <v>0</v>
      </c>
      <c r="R199" s="257">
        <f>SUM(R200:R209)</f>
        <v>1.3540400000000001</v>
      </c>
      <c r="T199" s="258">
        <f>SUM(T200:T209)</f>
        <v>0</v>
      </c>
      <c r="W199" s="259">
        <f>SUM(W200:W209)</f>
        <v>14000</v>
      </c>
      <c r="Y199" s="259">
        <f>SUM(Y200:Y209)</f>
        <v>0</v>
      </c>
      <c r="AA199" s="259">
        <f>SUM(AA200:AA209)</f>
        <v>0</v>
      </c>
      <c r="AB199" s="502"/>
      <c r="AC199" s="494">
        <f>SUM(AC200:AC209)</f>
        <v>0</v>
      </c>
    </row>
    <row r="200" spans="2:29" s="21" customFormat="1" ht="24">
      <c r="B200" s="22"/>
      <c r="C200" s="264" t="s">
        <v>229</v>
      </c>
      <c r="D200" s="264" t="s">
        <v>96</v>
      </c>
      <c r="E200" s="265" t="s">
        <v>461</v>
      </c>
      <c r="F200" s="266" t="s">
        <v>462</v>
      </c>
      <c r="G200" s="267" t="s">
        <v>99</v>
      </c>
      <c r="H200" s="268">
        <v>1</v>
      </c>
      <c r="I200" s="269">
        <v>3500</v>
      </c>
      <c r="J200" s="270">
        <f>ROUND(I200*H200,2)</f>
        <v>3500</v>
      </c>
      <c r="K200" s="266"/>
      <c r="L200" s="238"/>
      <c r="M200" s="272"/>
      <c r="N200" s="300">
        <f>L200*I200</f>
        <v>0</v>
      </c>
      <c r="P200" s="274">
        <f>O200*H200</f>
        <v>0</v>
      </c>
      <c r="Q200" s="274">
        <v>0.42080000000000001</v>
      </c>
      <c r="R200" s="274">
        <f>Q200*H200</f>
        <v>0.42080000000000001</v>
      </c>
      <c r="S200" s="274">
        <v>0</v>
      </c>
      <c r="T200" s="275">
        <f>S200*H200</f>
        <v>0</v>
      </c>
      <c r="V200" s="277">
        <f>H200</f>
        <v>1</v>
      </c>
      <c r="W200" s="241">
        <f>V200*I200</f>
        <v>3500</v>
      </c>
      <c r="X200" s="277"/>
      <c r="Y200" s="276">
        <f>X200*I200</f>
        <v>0</v>
      </c>
      <c r="Z200" s="277">
        <f>H200-L200-V200-X200</f>
        <v>0</v>
      </c>
      <c r="AA200" s="276">
        <f>Z200*I200</f>
        <v>0</v>
      </c>
      <c r="AB200" s="496"/>
      <c r="AC200" s="497">
        <f>AB200*I200</f>
        <v>0</v>
      </c>
    </row>
    <row r="201" spans="2:29" s="21" customFormat="1">
      <c r="B201" s="22"/>
      <c r="D201" s="278" t="s">
        <v>101</v>
      </c>
      <c r="F201" s="279" t="s">
        <v>462</v>
      </c>
      <c r="I201" s="174"/>
      <c r="L201" s="238"/>
      <c r="M201" s="280"/>
      <c r="N201" s="240"/>
      <c r="T201" s="281"/>
      <c r="W201" s="241"/>
      <c r="Y201" s="241"/>
      <c r="AA201" s="241"/>
      <c r="AB201" s="484"/>
      <c r="AC201" s="489"/>
    </row>
    <row r="202" spans="2:29" s="21" customFormat="1" ht="78">
      <c r="B202" s="22"/>
      <c r="D202" s="278" t="s">
        <v>105</v>
      </c>
      <c r="F202" s="299" t="s">
        <v>463</v>
      </c>
      <c r="I202" s="174"/>
      <c r="L202" s="238"/>
      <c r="M202" s="280"/>
      <c r="N202" s="240"/>
      <c r="T202" s="281"/>
      <c r="W202" s="241"/>
      <c r="Y202" s="241"/>
      <c r="AA202" s="241"/>
      <c r="AB202" s="484"/>
      <c r="AC202" s="489"/>
    </row>
    <row r="203" spans="2:29" s="100" customFormat="1" ht="15">
      <c r="B203" s="101"/>
      <c r="D203" s="278" t="s">
        <v>107</v>
      </c>
      <c r="E203" s="284"/>
      <c r="F203" s="285" t="s">
        <v>252</v>
      </c>
      <c r="H203" s="284"/>
      <c r="I203" s="286"/>
      <c r="L203" s="287"/>
      <c r="M203" s="288"/>
      <c r="N203" s="242"/>
      <c r="T203" s="289"/>
      <c r="V203" s="177"/>
      <c r="W203" s="290"/>
      <c r="Y203" s="290"/>
      <c r="AA203" s="290"/>
      <c r="AB203" s="498"/>
      <c r="AC203" s="499"/>
    </row>
    <row r="204" spans="2:29" s="106" customFormat="1" ht="15">
      <c r="B204" s="107"/>
      <c r="D204" s="278" t="s">
        <v>107</v>
      </c>
      <c r="E204" s="291"/>
      <c r="F204" s="292" t="s">
        <v>1097</v>
      </c>
      <c r="H204" s="293">
        <v>1</v>
      </c>
      <c r="I204" s="294"/>
      <c r="L204" s="295"/>
      <c r="M204" s="296"/>
      <c r="N204" s="242"/>
      <c r="T204" s="297"/>
      <c r="V204" s="181"/>
      <c r="W204" s="298"/>
      <c r="Y204" s="298"/>
      <c r="AA204" s="298"/>
      <c r="AB204" s="500"/>
      <c r="AC204" s="501"/>
    </row>
    <row r="205" spans="2:29" s="21" customFormat="1" ht="24">
      <c r="B205" s="22"/>
      <c r="C205" s="264" t="s">
        <v>234</v>
      </c>
      <c r="D205" s="264" t="s">
        <v>96</v>
      </c>
      <c r="E205" s="265" t="s">
        <v>467</v>
      </c>
      <c r="F205" s="266" t="s">
        <v>468</v>
      </c>
      <c r="G205" s="267" t="s">
        <v>99</v>
      </c>
      <c r="H205" s="268">
        <v>3</v>
      </c>
      <c r="I205" s="269">
        <v>3500</v>
      </c>
      <c r="J205" s="270">
        <f>ROUND(I205*H205,2)</f>
        <v>10500</v>
      </c>
      <c r="K205" s="266"/>
      <c r="L205" s="238"/>
      <c r="M205" s="272"/>
      <c r="N205" s="300">
        <f>L205*I205</f>
        <v>0</v>
      </c>
      <c r="P205" s="274">
        <f>O205*H205</f>
        <v>0</v>
      </c>
      <c r="Q205" s="274">
        <v>0.31108000000000002</v>
      </c>
      <c r="R205" s="274">
        <f>Q205*H205</f>
        <v>0.93324000000000007</v>
      </c>
      <c r="S205" s="274">
        <v>0</v>
      </c>
      <c r="T205" s="275">
        <f>S205*H205</f>
        <v>0</v>
      </c>
      <c r="V205" s="277">
        <f>H205</f>
        <v>3</v>
      </c>
      <c r="W205" s="241">
        <f>V205*I205</f>
        <v>10500</v>
      </c>
      <c r="X205" s="277"/>
      <c r="Y205" s="276">
        <f>X205*I205</f>
        <v>0</v>
      </c>
      <c r="Z205" s="277">
        <f>H205-L205-V205-X205</f>
        <v>0</v>
      </c>
      <c r="AA205" s="276">
        <f>Z205*I205</f>
        <v>0</v>
      </c>
      <c r="AB205" s="496"/>
      <c r="AC205" s="497">
        <f>AB205*I205</f>
        <v>0</v>
      </c>
    </row>
    <row r="206" spans="2:29" s="21" customFormat="1" ht="19.5">
      <c r="B206" s="22"/>
      <c r="D206" s="278" t="s">
        <v>101</v>
      </c>
      <c r="F206" s="279" t="s">
        <v>469</v>
      </c>
      <c r="I206" s="174"/>
      <c r="L206" s="238"/>
      <c r="M206" s="280"/>
      <c r="N206" s="240"/>
      <c r="T206" s="281"/>
      <c r="W206" s="241"/>
      <c r="Y206" s="241"/>
      <c r="AA206" s="241"/>
      <c r="AB206" s="484"/>
      <c r="AC206" s="489"/>
    </row>
    <row r="207" spans="2:29" s="21" customFormat="1" ht="78">
      <c r="B207" s="22"/>
      <c r="D207" s="278" t="s">
        <v>105</v>
      </c>
      <c r="F207" s="299" t="s">
        <v>463</v>
      </c>
      <c r="I207" s="174"/>
      <c r="L207" s="238"/>
      <c r="M207" s="280"/>
      <c r="N207" s="240"/>
      <c r="T207" s="281"/>
      <c r="W207" s="241"/>
      <c r="Y207" s="241"/>
      <c r="AA207" s="241"/>
      <c r="AB207" s="484"/>
      <c r="AC207" s="489"/>
    </row>
    <row r="208" spans="2:29" s="100" customFormat="1" ht="15">
      <c r="B208" s="101"/>
      <c r="D208" s="278" t="s">
        <v>107</v>
      </c>
      <c r="E208" s="284"/>
      <c r="F208" s="285" t="s">
        <v>252</v>
      </c>
      <c r="H208" s="284"/>
      <c r="I208" s="286"/>
      <c r="L208" s="287"/>
      <c r="M208" s="288"/>
      <c r="N208" s="242"/>
      <c r="T208" s="289"/>
      <c r="V208" s="177"/>
      <c r="W208" s="290"/>
      <c r="Y208" s="290"/>
      <c r="AA208" s="290"/>
      <c r="AB208" s="498"/>
      <c r="AC208" s="499"/>
    </row>
    <row r="209" spans="2:29" s="106" customFormat="1" ht="15">
      <c r="B209" s="107"/>
      <c r="D209" s="278" t="s">
        <v>107</v>
      </c>
      <c r="E209" s="291"/>
      <c r="F209" s="292" t="s">
        <v>1098</v>
      </c>
      <c r="H209" s="293">
        <v>3</v>
      </c>
      <c r="I209" s="294"/>
      <c r="L209" s="295"/>
      <c r="M209" s="296"/>
      <c r="N209" s="242"/>
      <c r="T209" s="297"/>
      <c r="V209" s="181"/>
      <c r="W209" s="298"/>
      <c r="Y209" s="298"/>
      <c r="AA209" s="298"/>
      <c r="AB209" s="500"/>
      <c r="AC209" s="501"/>
    </row>
    <row r="210" spans="2:29" s="75" customFormat="1">
      <c r="B210" s="76"/>
      <c r="D210" s="252" t="s">
        <v>92</v>
      </c>
      <c r="E210" s="260" t="s">
        <v>154</v>
      </c>
      <c r="F210" s="260" t="s">
        <v>472</v>
      </c>
      <c r="I210" s="253"/>
      <c r="J210" s="261">
        <f>J211+J220+J222+J228+J230+J232+J234+J239+J242+J248+J253+J258</f>
        <v>89912.040000000008</v>
      </c>
      <c r="L210" s="262"/>
      <c r="M210" s="255"/>
      <c r="N210" s="327">
        <f>N211+N220+N222+N228+N230+N232+N234+N239+N242+N248+N253+N258</f>
        <v>60960.639999999999</v>
      </c>
      <c r="P210" s="257">
        <f>SUM(P211:P263)</f>
        <v>0</v>
      </c>
      <c r="R210" s="257">
        <f>SUM(R211:R263)</f>
        <v>23.3588044</v>
      </c>
      <c r="T210" s="258">
        <f>SUM(T211:T263)</f>
        <v>0</v>
      </c>
      <c r="V210" s="160"/>
      <c r="W210" s="259">
        <f>SUM(W211:W263)</f>
        <v>7038</v>
      </c>
      <c r="Y210" s="259">
        <f>SUM(Y211:Y263)</f>
        <v>0</v>
      </c>
      <c r="AA210" s="259">
        <f>SUM(AA211:AA263)</f>
        <v>21913.4</v>
      </c>
      <c r="AB210" s="502"/>
      <c r="AC210" s="494">
        <f>AC242+AC253</f>
        <v>2128.1999999999998</v>
      </c>
    </row>
    <row r="211" spans="2:29" s="21" customFormat="1">
      <c r="B211" s="22"/>
      <c r="C211" s="264" t="s">
        <v>241</v>
      </c>
      <c r="D211" s="264" t="s">
        <v>96</v>
      </c>
      <c r="E211" s="265" t="s">
        <v>474</v>
      </c>
      <c r="F211" s="266" t="s">
        <v>475</v>
      </c>
      <c r="G211" s="267" t="s">
        <v>99</v>
      </c>
      <c r="H211" s="268">
        <v>3</v>
      </c>
      <c r="I211" s="269">
        <v>276</v>
      </c>
      <c r="J211" s="270">
        <f>ROUND(I211*H211,2)</f>
        <v>828</v>
      </c>
      <c r="K211" s="266" t="s">
        <v>100</v>
      </c>
      <c r="L211" s="238"/>
      <c r="M211" s="272"/>
      <c r="N211" s="300">
        <f>L211*I211</f>
        <v>0</v>
      </c>
      <c r="P211" s="274">
        <f>O211*H211</f>
        <v>0</v>
      </c>
      <c r="Q211" s="274">
        <v>6.9999999999999999E-4</v>
      </c>
      <c r="R211" s="274">
        <f>Q211*H211</f>
        <v>2.0999999999999999E-3</v>
      </c>
      <c r="S211" s="274">
        <v>0</v>
      </c>
      <c r="T211" s="275">
        <f>S211*H211</f>
        <v>0</v>
      </c>
      <c r="W211" s="241">
        <f>V211*I211</f>
        <v>0</v>
      </c>
      <c r="X211" s="277"/>
      <c r="Y211" s="276">
        <f>X211*I211</f>
        <v>0</v>
      </c>
      <c r="Z211" s="277">
        <f>H211-L211-V211-X211</f>
        <v>3</v>
      </c>
      <c r="AA211" s="276">
        <f>Z211*I211</f>
        <v>828</v>
      </c>
      <c r="AB211" s="496"/>
      <c r="AC211" s="497">
        <f>AB211*I211</f>
        <v>0</v>
      </c>
    </row>
    <row r="212" spans="2:29" s="21" customFormat="1">
      <c r="B212" s="22"/>
      <c r="D212" s="278" t="s">
        <v>101</v>
      </c>
      <c r="F212" s="279" t="s">
        <v>476</v>
      </c>
      <c r="I212" s="174"/>
      <c r="L212" s="238"/>
      <c r="M212" s="280"/>
      <c r="N212" s="240"/>
      <c r="T212" s="281"/>
      <c r="W212" s="241"/>
      <c r="Y212" s="241"/>
      <c r="AA212" s="241"/>
      <c r="AB212" s="484"/>
      <c r="AC212" s="489"/>
    </row>
    <row r="213" spans="2:29" s="21" customFormat="1">
      <c r="B213" s="22"/>
      <c r="D213" s="282" t="s">
        <v>103</v>
      </c>
      <c r="F213" s="283" t="s">
        <v>477</v>
      </c>
      <c r="I213" s="174"/>
      <c r="L213" s="238"/>
      <c r="M213" s="280"/>
      <c r="N213" s="240"/>
      <c r="T213" s="281"/>
      <c r="W213" s="241"/>
      <c r="Y213" s="241"/>
      <c r="AA213" s="241"/>
      <c r="AB213" s="484"/>
      <c r="AC213" s="489"/>
    </row>
    <row r="214" spans="2:29" s="21" customFormat="1" ht="19.5">
      <c r="B214" s="22"/>
      <c r="D214" s="278" t="s">
        <v>105</v>
      </c>
      <c r="F214" s="299" t="s">
        <v>478</v>
      </c>
      <c r="I214" s="174"/>
      <c r="K214" s="328"/>
      <c r="L214" s="238"/>
      <c r="M214" s="280"/>
      <c r="N214" s="240"/>
      <c r="T214" s="281"/>
      <c r="W214" s="241"/>
      <c r="Y214" s="241"/>
      <c r="AA214" s="241"/>
      <c r="AB214" s="484"/>
      <c r="AC214" s="489"/>
    </row>
    <row r="215" spans="2:29" s="100" customFormat="1" ht="15">
      <c r="B215" s="101"/>
      <c r="D215" s="278" t="s">
        <v>107</v>
      </c>
      <c r="E215" s="284"/>
      <c r="F215" s="285" t="s">
        <v>252</v>
      </c>
      <c r="H215" s="284"/>
      <c r="I215" s="286"/>
      <c r="L215" s="287"/>
      <c r="M215" s="288"/>
      <c r="N215" s="242"/>
      <c r="T215" s="289"/>
      <c r="V215" s="177"/>
      <c r="W215" s="290"/>
      <c r="Y215" s="290"/>
      <c r="AA215" s="290"/>
      <c r="AB215" s="498"/>
      <c r="AC215" s="499"/>
    </row>
    <row r="216" spans="2:29" s="100" customFormat="1" ht="15">
      <c r="B216" s="101"/>
      <c r="D216" s="278" t="s">
        <v>107</v>
      </c>
      <c r="E216" s="284"/>
      <c r="F216" s="285" t="s">
        <v>488</v>
      </c>
      <c r="H216" s="284"/>
      <c r="I216" s="286"/>
      <c r="L216" s="287"/>
      <c r="M216" s="288"/>
      <c r="N216" s="242"/>
      <c r="T216" s="289"/>
      <c r="V216" s="177"/>
      <c r="W216" s="290"/>
      <c r="Y216" s="290"/>
      <c r="AA216" s="290"/>
      <c r="AB216" s="498"/>
      <c r="AC216" s="499"/>
    </row>
    <row r="217" spans="2:29" s="106" customFormat="1" ht="15">
      <c r="B217" s="107"/>
      <c r="D217" s="278" t="s">
        <v>107</v>
      </c>
      <c r="E217" s="291"/>
      <c r="F217" s="292" t="s">
        <v>1007</v>
      </c>
      <c r="H217" s="293">
        <v>2</v>
      </c>
      <c r="I217" s="294"/>
      <c r="L217" s="295"/>
      <c r="M217" s="296"/>
      <c r="N217" s="242"/>
      <c r="T217" s="297"/>
      <c r="V217" s="181"/>
      <c r="W217" s="298"/>
      <c r="Y217" s="298"/>
      <c r="AA217" s="298"/>
      <c r="AB217" s="500"/>
      <c r="AC217" s="501"/>
    </row>
    <row r="218" spans="2:29" s="100" customFormat="1" ht="15">
      <c r="B218" s="101"/>
      <c r="D218" s="278" t="s">
        <v>107</v>
      </c>
      <c r="E218" s="284"/>
      <c r="F218" s="285" t="s">
        <v>479</v>
      </c>
      <c r="H218" s="284"/>
      <c r="I218" s="286"/>
      <c r="L218" s="287"/>
      <c r="M218" s="288"/>
      <c r="N218" s="242"/>
      <c r="T218" s="289"/>
      <c r="V218" s="177"/>
      <c r="W218" s="290"/>
      <c r="Y218" s="290"/>
      <c r="AA218" s="290"/>
      <c r="AB218" s="498"/>
      <c r="AC218" s="499"/>
    </row>
    <row r="219" spans="2:29" s="106" customFormat="1" ht="15">
      <c r="B219" s="107"/>
      <c r="D219" s="278" t="s">
        <v>107</v>
      </c>
      <c r="E219" s="291"/>
      <c r="F219" s="292" t="s">
        <v>1099</v>
      </c>
      <c r="H219" s="293">
        <v>1</v>
      </c>
      <c r="I219" s="294"/>
      <c r="L219" s="295"/>
      <c r="M219" s="296"/>
      <c r="N219" s="242"/>
      <c r="T219" s="297"/>
      <c r="V219" s="181"/>
      <c r="W219" s="298"/>
      <c r="Y219" s="298"/>
      <c r="AA219" s="298"/>
      <c r="AB219" s="500"/>
      <c r="AC219" s="501"/>
    </row>
    <row r="220" spans="2:29" s="21" customFormat="1">
      <c r="B220" s="22"/>
      <c r="C220" s="329" t="s">
        <v>246</v>
      </c>
      <c r="D220" s="329" t="s">
        <v>259</v>
      </c>
      <c r="E220" s="330" t="s">
        <v>1100</v>
      </c>
      <c r="F220" s="331" t="s">
        <v>1101</v>
      </c>
      <c r="G220" s="332" t="s">
        <v>99</v>
      </c>
      <c r="H220" s="333">
        <v>1</v>
      </c>
      <c r="I220" s="334">
        <v>805</v>
      </c>
      <c r="J220" s="335">
        <f>ROUND(I220*H220,2)</f>
        <v>805</v>
      </c>
      <c r="K220" s="331" t="s">
        <v>100</v>
      </c>
      <c r="L220" s="336"/>
      <c r="M220" s="337"/>
      <c r="N220" s="300">
        <f>L220*I220</f>
        <v>0</v>
      </c>
      <c r="P220" s="274">
        <f>O220*H220</f>
        <v>0</v>
      </c>
      <c r="Q220" s="274">
        <v>3.5000000000000001E-3</v>
      </c>
      <c r="R220" s="274">
        <f>Q220*H220</f>
        <v>3.5000000000000001E-3</v>
      </c>
      <c r="S220" s="274">
        <v>0</v>
      </c>
      <c r="T220" s="275">
        <f>S220*H220</f>
        <v>0</v>
      </c>
      <c r="W220" s="241">
        <f>V220*I220</f>
        <v>0</v>
      </c>
      <c r="Y220" s="276">
        <f>X220*I220</f>
        <v>0</v>
      </c>
      <c r="Z220" s="277">
        <f>H220-L220-V220-X220</f>
        <v>1</v>
      </c>
      <c r="AA220" s="276">
        <f>Z220*I220</f>
        <v>805</v>
      </c>
      <c r="AB220" s="503"/>
      <c r="AC220" s="497">
        <f>AB220*I220</f>
        <v>0</v>
      </c>
    </row>
    <row r="221" spans="2:29" s="21" customFormat="1">
      <c r="B221" s="22"/>
      <c r="D221" s="278" t="s">
        <v>101</v>
      </c>
      <c r="F221" s="279" t="s">
        <v>1101</v>
      </c>
      <c r="I221" s="174"/>
      <c r="L221" s="238"/>
      <c r="M221" s="280"/>
      <c r="N221" s="240"/>
      <c r="T221" s="281"/>
      <c r="W221" s="241"/>
      <c r="Y221" s="241"/>
      <c r="AA221" s="241"/>
      <c r="AB221" s="484"/>
      <c r="AC221" s="489"/>
    </row>
    <row r="222" spans="2:29" s="21" customFormat="1">
      <c r="B222" s="22"/>
      <c r="C222" s="264" t="s">
        <v>254</v>
      </c>
      <c r="D222" s="264" t="s">
        <v>96</v>
      </c>
      <c r="E222" s="265" t="s">
        <v>496</v>
      </c>
      <c r="F222" s="266" t="s">
        <v>497</v>
      </c>
      <c r="G222" s="267" t="s">
        <v>99</v>
      </c>
      <c r="H222" s="268">
        <v>2</v>
      </c>
      <c r="I222" s="269">
        <v>1050</v>
      </c>
      <c r="J222" s="270">
        <f>ROUND(I222*H222,2)</f>
        <v>2100</v>
      </c>
      <c r="K222" s="266" t="s">
        <v>100</v>
      </c>
      <c r="L222" s="238"/>
      <c r="M222" s="272"/>
      <c r="N222" s="300">
        <f>L222*I222</f>
        <v>0</v>
      </c>
      <c r="P222" s="274">
        <f>O222*H222</f>
        <v>0</v>
      </c>
      <c r="Q222" s="274">
        <v>0.11241</v>
      </c>
      <c r="R222" s="274">
        <f>Q222*H222</f>
        <v>0.22481999999999999</v>
      </c>
      <c r="S222" s="274">
        <v>0</v>
      </c>
      <c r="T222" s="275">
        <f>S222*H222</f>
        <v>0</v>
      </c>
      <c r="W222" s="241">
        <f>V222*I222</f>
        <v>0</v>
      </c>
      <c r="Y222" s="276">
        <f>X222*I222</f>
        <v>0</v>
      </c>
      <c r="Z222" s="277">
        <f>H222-L222-V222-X222</f>
        <v>2</v>
      </c>
      <c r="AA222" s="276">
        <f>Z222*I222</f>
        <v>2100</v>
      </c>
      <c r="AB222" s="496"/>
      <c r="AC222" s="497">
        <f>AB222*I222</f>
        <v>0</v>
      </c>
    </row>
    <row r="223" spans="2:29" s="21" customFormat="1">
      <c r="B223" s="22"/>
      <c r="D223" s="278" t="s">
        <v>101</v>
      </c>
      <c r="F223" s="279" t="s">
        <v>498</v>
      </c>
      <c r="I223" s="174"/>
      <c r="L223" s="238"/>
      <c r="M223" s="280"/>
      <c r="N223" s="240"/>
      <c r="T223" s="281"/>
      <c r="W223" s="241"/>
      <c r="Y223" s="241"/>
      <c r="AA223" s="241"/>
      <c r="AB223" s="484"/>
      <c r="AC223" s="489"/>
    </row>
    <row r="224" spans="2:29" s="21" customFormat="1">
      <c r="B224" s="22"/>
      <c r="D224" s="282" t="s">
        <v>103</v>
      </c>
      <c r="F224" s="283" t="s">
        <v>499</v>
      </c>
      <c r="I224" s="174"/>
      <c r="L224" s="238"/>
      <c r="M224" s="280"/>
      <c r="N224" s="240"/>
      <c r="T224" s="281"/>
      <c r="W224" s="241"/>
      <c r="Y224" s="241"/>
      <c r="AA224" s="241"/>
      <c r="AB224" s="484"/>
      <c r="AC224" s="489"/>
    </row>
    <row r="225" spans="2:29" s="100" customFormat="1" ht="15">
      <c r="B225" s="101"/>
      <c r="D225" s="278" t="s">
        <v>107</v>
      </c>
      <c r="E225" s="284"/>
      <c r="F225" s="285" t="s">
        <v>252</v>
      </c>
      <c r="H225" s="284"/>
      <c r="I225" s="286"/>
      <c r="L225" s="287"/>
      <c r="M225" s="288"/>
      <c r="N225" s="242"/>
      <c r="T225" s="289"/>
      <c r="V225" s="177"/>
      <c r="W225" s="290"/>
      <c r="Y225" s="290"/>
      <c r="AA225" s="290"/>
      <c r="AB225" s="498"/>
      <c r="AC225" s="499"/>
    </row>
    <row r="226" spans="2:29" s="106" customFormat="1" ht="15">
      <c r="B226" s="107"/>
      <c r="D226" s="278" t="s">
        <v>107</v>
      </c>
      <c r="E226" s="291"/>
      <c r="F226" s="292" t="s">
        <v>1102</v>
      </c>
      <c r="H226" s="293">
        <v>1</v>
      </c>
      <c r="I226" s="294"/>
      <c r="L226" s="295"/>
      <c r="M226" s="296"/>
      <c r="N226" s="242"/>
      <c r="T226" s="297"/>
      <c r="V226" s="181"/>
      <c r="W226" s="298"/>
      <c r="Y226" s="298"/>
      <c r="AA226" s="298"/>
      <c r="AB226" s="500"/>
      <c r="AC226" s="501"/>
    </row>
    <row r="227" spans="2:29" s="106" customFormat="1" ht="15">
      <c r="B227" s="107"/>
      <c r="D227" s="278" t="s">
        <v>107</v>
      </c>
      <c r="E227" s="291"/>
      <c r="F227" s="292" t="s">
        <v>1099</v>
      </c>
      <c r="H227" s="293">
        <v>1</v>
      </c>
      <c r="I227" s="294"/>
      <c r="L227" s="295"/>
      <c r="M227" s="296"/>
      <c r="N227" s="242"/>
      <c r="T227" s="297"/>
      <c r="V227" s="181"/>
      <c r="W227" s="298"/>
      <c r="Y227" s="298"/>
      <c r="AA227" s="298"/>
      <c r="AB227" s="500"/>
      <c r="AC227" s="501"/>
    </row>
    <row r="228" spans="2:29" s="21" customFormat="1">
      <c r="B228" s="22"/>
      <c r="C228" s="329" t="s">
        <v>258</v>
      </c>
      <c r="D228" s="329" t="s">
        <v>259</v>
      </c>
      <c r="E228" s="330" t="s">
        <v>501</v>
      </c>
      <c r="F228" s="331" t="s">
        <v>502</v>
      </c>
      <c r="G228" s="332" t="s">
        <v>99</v>
      </c>
      <c r="H228" s="333">
        <v>2</v>
      </c>
      <c r="I228" s="334">
        <v>891</v>
      </c>
      <c r="J228" s="335">
        <f>ROUND(I228*H228,2)</f>
        <v>1782</v>
      </c>
      <c r="K228" s="331" t="s">
        <v>100</v>
      </c>
      <c r="L228" s="336"/>
      <c r="M228" s="337"/>
      <c r="N228" s="300">
        <f>L228*I228</f>
        <v>0</v>
      </c>
      <c r="P228" s="274">
        <f>O228*H228</f>
        <v>0</v>
      </c>
      <c r="Q228" s="274">
        <v>6.4999999999999997E-3</v>
      </c>
      <c r="R228" s="274">
        <f>Q228*H228</f>
        <v>1.2999999999999999E-2</v>
      </c>
      <c r="S228" s="274">
        <v>0</v>
      </c>
      <c r="T228" s="275">
        <f>S228*H228</f>
        <v>0</v>
      </c>
      <c r="W228" s="241">
        <f>V228*I228</f>
        <v>0</v>
      </c>
      <c r="Y228" s="276">
        <f>X228*I228</f>
        <v>0</v>
      </c>
      <c r="Z228" s="277">
        <f>H228-L228-V228-X228</f>
        <v>2</v>
      </c>
      <c r="AA228" s="276">
        <f>Z228*I228</f>
        <v>1782</v>
      </c>
      <c r="AB228" s="503"/>
      <c r="AC228" s="497">
        <f>AB228*I228</f>
        <v>0</v>
      </c>
    </row>
    <row r="229" spans="2:29" s="21" customFormat="1">
      <c r="B229" s="22"/>
      <c r="D229" s="278" t="s">
        <v>101</v>
      </c>
      <c r="F229" s="279" t="s">
        <v>502</v>
      </c>
      <c r="I229" s="174"/>
      <c r="L229" s="238"/>
      <c r="M229" s="280"/>
      <c r="N229" s="240"/>
      <c r="T229" s="281"/>
      <c r="W229" s="241"/>
      <c r="Y229" s="241"/>
      <c r="AA229" s="241"/>
      <c r="AB229" s="484"/>
      <c r="AC229" s="489"/>
    </row>
    <row r="230" spans="2:29" s="21" customFormat="1">
      <c r="B230" s="22"/>
      <c r="C230" s="329" t="s">
        <v>264</v>
      </c>
      <c r="D230" s="329" t="s">
        <v>259</v>
      </c>
      <c r="E230" s="330" t="s">
        <v>1103</v>
      </c>
      <c r="F230" s="331" t="s">
        <v>1104</v>
      </c>
      <c r="G230" s="332" t="s">
        <v>99</v>
      </c>
      <c r="H230" s="333">
        <v>2</v>
      </c>
      <c r="I230" s="334">
        <v>101</v>
      </c>
      <c r="J230" s="335">
        <f>ROUND(I230*H230,2)</f>
        <v>202</v>
      </c>
      <c r="K230" s="331" t="s">
        <v>100</v>
      </c>
      <c r="L230" s="336"/>
      <c r="M230" s="337"/>
      <c r="N230" s="300">
        <f>L230*I230</f>
        <v>0</v>
      </c>
      <c r="P230" s="274">
        <f>O230*H230</f>
        <v>0</v>
      </c>
      <c r="Q230" s="274">
        <v>4.0000000000000002E-4</v>
      </c>
      <c r="R230" s="274">
        <f>Q230*H230</f>
        <v>8.0000000000000004E-4</v>
      </c>
      <c r="S230" s="274">
        <v>0</v>
      </c>
      <c r="T230" s="275">
        <f>S230*H230</f>
        <v>0</v>
      </c>
      <c r="W230" s="241">
        <f>V230*I230</f>
        <v>0</v>
      </c>
      <c r="Y230" s="276">
        <f>X230*I230</f>
        <v>0</v>
      </c>
      <c r="Z230" s="277">
        <f>H230-L230-V230-X230</f>
        <v>2</v>
      </c>
      <c r="AA230" s="276">
        <f>Z230*I230</f>
        <v>202</v>
      </c>
      <c r="AB230" s="503"/>
      <c r="AC230" s="497">
        <f>AB230*I230</f>
        <v>0</v>
      </c>
    </row>
    <row r="231" spans="2:29" s="21" customFormat="1">
      <c r="B231" s="22"/>
      <c r="D231" s="278" t="s">
        <v>101</v>
      </c>
      <c r="F231" s="279" t="s">
        <v>1104</v>
      </c>
      <c r="I231" s="174"/>
      <c r="L231" s="238"/>
      <c r="M231" s="280"/>
      <c r="N231" s="240"/>
      <c r="T231" s="281"/>
      <c r="W231" s="241"/>
      <c r="Y231" s="241"/>
      <c r="AA231" s="241"/>
      <c r="AB231" s="484"/>
      <c r="AC231" s="489"/>
    </row>
    <row r="232" spans="2:29" s="21" customFormat="1">
      <c r="B232" s="22"/>
      <c r="C232" s="329" t="s">
        <v>270</v>
      </c>
      <c r="D232" s="329" t="s">
        <v>259</v>
      </c>
      <c r="E232" s="330" t="s">
        <v>1105</v>
      </c>
      <c r="F232" s="331" t="s">
        <v>1106</v>
      </c>
      <c r="G232" s="332" t="s">
        <v>99</v>
      </c>
      <c r="H232" s="333">
        <v>2</v>
      </c>
      <c r="I232" s="334">
        <v>25.2</v>
      </c>
      <c r="J232" s="335">
        <f>ROUND(I232*H232,2)</f>
        <v>50.4</v>
      </c>
      <c r="K232" s="331" t="s">
        <v>100</v>
      </c>
      <c r="L232" s="336"/>
      <c r="M232" s="337"/>
      <c r="N232" s="300">
        <f>L232*I232</f>
        <v>0</v>
      </c>
      <c r="P232" s="274">
        <f>O232*H232</f>
        <v>0</v>
      </c>
      <c r="Q232" s="274">
        <v>1.4999999999999999E-4</v>
      </c>
      <c r="R232" s="274">
        <f>Q232*H232</f>
        <v>2.9999999999999997E-4</v>
      </c>
      <c r="S232" s="274">
        <v>0</v>
      </c>
      <c r="T232" s="275">
        <f>S232*H232</f>
        <v>0</v>
      </c>
      <c r="W232" s="241">
        <f>V232*I232</f>
        <v>0</v>
      </c>
      <c r="Y232" s="276">
        <f>X232*I232</f>
        <v>0</v>
      </c>
      <c r="Z232" s="277">
        <f>H232-L232-V232-X232</f>
        <v>2</v>
      </c>
      <c r="AA232" s="276">
        <f>Z232*I232</f>
        <v>50.4</v>
      </c>
      <c r="AB232" s="503"/>
      <c r="AC232" s="497">
        <f>AB232*I232</f>
        <v>0</v>
      </c>
    </row>
    <row r="233" spans="2:29" s="21" customFormat="1">
      <c r="B233" s="22"/>
      <c r="D233" s="278" t="s">
        <v>101</v>
      </c>
      <c r="F233" s="279" t="s">
        <v>1106</v>
      </c>
      <c r="I233" s="174"/>
      <c r="L233" s="238"/>
      <c r="M233" s="280"/>
      <c r="N233" s="240"/>
      <c r="T233" s="281"/>
      <c r="W233" s="241"/>
      <c r="Y233" s="241"/>
      <c r="AA233" s="241"/>
      <c r="AB233" s="484"/>
      <c r="AC233" s="489"/>
    </row>
    <row r="234" spans="2:29" s="21" customFormat="1" ht="24">
      <c r="B234" s="22"/>
      <c r="C234" s="264" t="s">
        <v>276</v>
      </c>
      <c r="D234" s="264" t="s">
        <v>96</v>
      </c>
      <c r="E234" s="265" t="s">
        <v>568</v>
      </c>
      <c r="F234" s="266" t="s">
        <v>569</v>
      </c>
      <c r="G234" s="267" t="s">
        <v>190</v>
      </c>
      <c r="H234" s="268">
        <v>106</v>
      </c>
      <c r="I234" s="269">
        <v>241</v>
      </c>
      <c r="J234" s="270">
        <f>ROUND(I234*H234,2)</f>
        <v>25546</v>
      </c>
      <c r="K234" s="266" t="s">
        <v>100</v>
      </c>
      <c r="L234" s="271">
        <f>H234</f>
        <v>106</v>
      </c>
      <c r="M234" s="272"/>
      <c r="N234" s="300">
        <f>L234*I234</f>
        <v>25546</v>
      </c>
      <c r="P234" s="274">
        <f>O234*H234</f>
        <v>0</v>
      </c>
      <c r="Q234" s="274">
        <v>0.1295</v>
      </c>
      <c r="R234" s="274">
        <f>Q234*H234</f>
        <v>13.727</v>
      </c>
      <c r="S234" s="274">
        <v>0</v>
      </c>
      <c r="T234" s="275">
        <f>S234*H234</f>
        <v>0</v>
      </c>
      <c r="W234" s="241">
        <f>V234*I234</f>
        <v>0</v>
      </c>
      <c r="Y234" s="276">
        <f>X234*I234</f>
        <v>0</v>
      </c>
      <c r="Z234" s="277">
        <f>H234-L234-V234-X234</f>
        <v>0</v>
      </c>
      <c r="AA234" s="276">
        <f>Z234*I234</f>
        <v>0</v>
      </c>
      <c r="AB234" s="496"/>
      <c r="AC234" s="497">
        <f>AB234*I234</f>
        <v>0</v>
      </c>
    </row>
    <row r="235" spans="2:29" s="21" customFormat="1" ht="19.5">
      <c r="B235" s="22"/>
      <c r="D235" s="278" t="s">
        <v>101</v>
      </c>
      <c r="F235" s="279" t="s">
        <v>570</v>
      </c>
      <c r="I235" s="174"/>
      <c r="L235" s="238"/>
      <c r="M235" s="280"/>
      <c r="N235" s="240"/>
      <c r="T235" s="281"/>
      <c r="W235" s="241"/>
      <c r="Y235" s="241"/>
      <c r="AA235" s="241"/>
      <c r="AB235" s="484"/>
      <c r="AC235" s="489"/>
    </row>
    <row r="236" spans="2:29" s="21" customFormat="1">
      <c r="B236" s="22"/>
      <c r="D236" s="282" t="s">
        <v>103</v>
      </c>
      <c r="F236" s="283" t="s">
        <v>571</v>
      </c>
      <c r="I236" s="174"/>
      <c r="L236" s="238"/>
      <c r="M236" s="280"/>
      <c r="N236" s="240"/>
      <c r="T236" s="281"/>
      <c r="W236" s="241"/>
      <c r="Y236" s="241"/>
      <c r="AA236" s="241"/>
      <c r="AB236" s="484"/>
      <c r="AC236" s="489"/>
    </row>
    <row r="237" spans="2:29" s="100" customFormat="1" ht="15">
      <c r="B237" s="101"/>
      <c r="D237" s="278" t="s">
        <v>107</v>
      </c>
      <c r="E237" s="284"/>
      <c r="F237" s="285" t="s">
        <v>525</v>
      </c>
      <c r="H237" s="284"/>
      <c r="I237" s="286"/>
      <c r="L237" s="287"/>
      <c r="M237" s="288"/>
      <c r="N237" s="242"/>
      <c r="T237" s="289"/>
      <c r="V237" s="177"/>
      <c r="W237" s="290"/>
      <c r="Y237" s="290"/>
      <c r="AA237" s="290"/>
      <c r="AB237" s="498"/>
      <c r="AC237" s="499"/>
    </row>
    <row r="238" spans="2:29" s="106" customFormat="1" ht="15">
      <c r="B238" s="107"/>
      <c r="D238" s="278" t="s">
        <v>107</v>
      </c>
      <c r="E238" s="291"/>
      <c r="F238" s="292" t="s">
        <v>1107</v>
      </c>
      <c r="H238" s="293">
        <v>106</v>
      </c>
      <c r="I238" s="294"/>
      <c r="L238" s="295"/>
      <c r="M238" s="296"/>
      <c r="N238" s="242"/>
      <c r="T238" s="297"/>
      <c r="V238" s="181"/>
      <c r="W238" s="298"/>
      <c r="Y238" s="298"/>
      <c r="AA238" s="298"/>
      <c r="AB238" s="500"/>
      <c r="AC238" s="501"/>
    </row>
    <row r="239" spans="2:29" s="21" customFormat="1">
      <c r="B239" s="22"/>
      <c r="C239" s="329" t="s">
        <v>281</v>
      </c>
      <c r="D239" s="329" t="s">
        <v>259</v>
      </c>
      <c r="E239" s="330" t="s">
        <v>996</v>
      </c>
      <c r="F239" s="331" t="s">
        <v>997</v>
      </c>
      <c r="G239" s="332" t="s">
        <v>190</v>
      </c>
      <c r="H239" s="333">
        <v>108.12</v>
      </c>
      <c r="I239" s="334">
        <v>192</v>
      </c>
      <c r="J239" s="335">
        <f>ROUND(I239*H239,2)</f>
        <v>20759.04</v>
      </c>
      <c r="K239" s="331" t="s">
        <v>100</v>
      </c>
      <c r="L239" s="338">
        <f>H239</f>
        <v>108.12</v>
      </c>
      <c r="M239" s="337"/>
      <c r="N239" s="300">
        <f>L239*I239</f>
        <v>20759.04</v>
      </c>
      <c r="P239" s="274">
        <f>O239*H239</f>
        <v>0</v>
      </c>
      <c r="Q239" s="274">
        <v>5.6120000000000003E-2</v>
      </c>
      <c r="R239" s="274">
        <f>Q239*H239</f>
        <v>6.0676944000000006</v>
      </c>
      <c r="S239" s="274">
        <v>0</v>
      </c>
      <c r="T239" s="275">
        <f>S239*H239</f>
        <v>0</v>
      </c>
      <c r="W239" s="241">
        <f>V239*I239</f>
        <v>0</v>
      </c>
      <c r="X239" s="277"/>
      <c r="Y239" s="276">
        <f>X239*I239</f>
        <v>0</v>
      </c>
      <c r="Z239" s="277">
        <f>H239-L239-V239-X239</f>
        <v>0</v>
      </c>
      <c r="AA239" s="276">
        <f>Z239*I239</f>
        <v>0</v>
      </c>
      <c r="AB239" s="503"/>
      <c r="AC239" s="497">
        <f>AB239*I239</f>
        <v>0</v>
      </c>
    </row>
    <row r="240" spans="2:29" s="21" customFormat="1">
      <c r="B240" s="22"/>
      <c r="D240" s="278" t="s">
        <v>101</v>
      </c>
      <c r="F240" s="279" t="s">
        <v>997</v>
      </c>
      <c r="I240" s="174"/>
      <c r="L240" s="238"/>
      <c r="M240" s="280"/>
      <c r="N240" s="240"/>
      <c r="T240" s="281"/>
      <c r="W240" s="241"/>
      <c r="Y240" s="241"/>
      <c r="AA240" s="241"/>
      <c r="AB240" s="484"/>
      <c r="AC240" s="489"/>
    </row>
    <row r="241" spans="2:29" s="106" customFormat="1" ht="15">
      <c r="B241" s="107"/>
      <c r="D241" s="278" t="s">
        <v>107</v>
      </c>
      <c r="F241" s="292" t="s">
        <v>1108</v>
      </c>
      <c r="H241" s="293">
        <v>108.12</v>
      </c>
      <c r="I241" s="294"/>
      <c r="L241" s="295"/>
      <c r="M241" s="296"/>
      <c r="N241" s="242"/>
      <c r="T241" s="297"/>
      <c r="V241" s="181"/>
      <c r="W241" s="298"/>
      <c r="Y241" s="298"/>
      <c r="AA241" s="298"/>
      <c r="AB241" s="500"/>
      <c r="AC241" s="501"/>
    </row>
    <row r="242" spans="2:29" s="21" customFormat="1">
      <c r="B242" s="22"/>
      <c r="C242" s="264" t="s">
        <v>287</v>
      </c>
      <c r="D242" s="264" t="s">
        <v>96</v>
      </c>
      <c r="E242" s="265" t="s">
        <v>999</v>
      </c>
      <c r="F242" s="266" t="s">
        <v>1000</v>
      </c>
      <c r="G242" s="267" t="s">
        <v>190</v>
      </c>
      <c r="H242" s="268">
        <v>23</v>
      </c>
      <c r="I242" s="269">
        <v>306</v>
      </c>
      <c r="J242" s="270">
        <f>ROUND(I242*H242,2)</f>
        <v>7038</v>
      </c>
      <c r="K242" s="266" t="s">
        <v>100</v>
      </c>
      <c r="L242" s="238"/>
      <c r="M242" s="272"/>
      <c r="N242" s="300">
        <f>L242*I242</f>
        <v>0</v>
      </c>
      <c r="P242" s="274">
        <f>O242*H242</f>
        <v>0</v>
      </c>
      <c r="Q242" s="274">
        <v>0.14066999999999999</v>
      </c>
      <c r="R242" s="274">
        <f>Q242*H242</f>
        <v>3.2354099999999999</v>
      </c>
      <c r="S242" s="274">
        <v>0</v>
      </c>
      <c r="T242" s="275">
        <f>S242*H242</f>
        <v>0</v>
      </c>
      <c r="V242" s="277">
        <f>H242</f>
        <v>23</v>
      </c>
      <c r="W242" s="241">
        <f>V242*I242</f>
        <v>7038</v>
      </c>
      <c r="X242" s="277"/>
      <c r="Y242" s="276">
        <f>X242*I242</f>
        <v>0</v>
      </c>
      <c r="Z242" s="277">
        <f>H242-L242-V242-X242</f>
        <v>0</v>
      </c>
      <c r="AA242" s="276">
        <f>Z242*I242</f>
        <v>0</v>
      </c>
      <c r="AB242" s="496">
        <v>5</v>
      </c>
      <c r="AC242" s="497">
        <f>AB242*I242</f>
        <v>1530</v>
      </c>
    </row>
    <row r="243" spans="2:29" s="21" customFormat="1" ht="19.5">
      <c r="B243" s="22"/>
      <c r="D243" s="278" t="s">
        <v>101</v>
      </c>
      <c r="F243" s="279" t="s">
        <v>1001</v>
      </c>
      <c r="I243" s="174"/>
      <c r="L243" s="238"/>
      <c r="M243" s="280"/>
      <c r="N243" s="240"/>
      <c r="T243" s="281"/>
      <c r="W243" s="241"/>
      <c r="Y243" s="241"/>
      <c r="AA243" s="241"/>
      <c r="AB243" s="484"/>
      <c r="AC243" s="489"/>
    </row>
    <row r="244" spans="2:29" s="21" customFormat="1">
      <c r="B244" s="22"/>
      <c r="D244" s="282" t="s">
        <v>103</v>
      </c>
      <c r="F244" s="283" t="s">
        <v>1002</v>
      </c>
      <c r="I244" s="174"/>
      <c r="L244" s="238"/>
      <c r="M244" s="280"/>
      <c r="N244" s="240"/>
      <c r="T244" s="281"/>
      <c r="W244" s="241"/>
      <c r="Y244" s="241"/>
      <c r="AA244" s="241"/>
      <c r="AB244" s="484"/>
      <c r="AC244" s="489"/>
    </row>
    <row r="245" spans="2:29" s="100" customFormat="1" ht="15">
      <c r="B245" s="101"/>
      <c r="D245" s="278" t="s">
        <v>107</v>
      </c>
      <c r="E245" s="284"/>
      <c r="F245" s="285" t="s">
        <v>1003</v>
      </c>
      <c r="H245" s="284"/>
      <c r="I245" s="286"/>
      <c r="L245" s="287"/>
      <c r="M245" s="288"/>
      <c r="N245" s="242"/>
      <c r="T245" s="289"/>
      <c r="V245" s="177"/>
      <c r="W245" s="290"/>
      <c r="Y245" s="290"/>
      <c r="AA245" s="290"/>
      <c r="AB245" s="498"/>
      <c r="AC245" s="499"/>
    </row>
    <row r="246" spans="2:29" s="100" customFormat="1" ht="15">
      <c r="B246" s="101"/>
      <c r="D246" s="278" t="s">
        <v>107</v>
      </c>
      <c r="E246" s="284"/>
      <c r="F246" s="285" t="s">
        <v>1004</v>
      </c>
      <c r="H246" s="284"/>
      <c r="I246" s="286"/>
      <c r="L246" s="287"/>
      <c r="M246" s="288"/>
      <c r="N246" s="242"/>
      <c r="T246" s="289"/>
      <c r="V246" s="177"/>
      <c r="W246" s="290"/>
      <c r="Y246" s="290"/>
      <c r="AA246" s="290"/>
      <c r="AB246" s="498"/>
      <c r="AC246" s="499"/>
    </row>
    <row r="247" spans="2:29" s="106" customFormat="1" ht="15">
      <c r="B247" s="107"/>
      <c r="D247" s="278" t="s">
        <v>107</v>
      </c>
      <c r="E247" s="291"/>
      <c r="F247" s="292" t="s">
        <v>246</v>
      </c>
      <c r="H247" s="293">
        <v>23</v>
      </c>
      <c r="I247" s="294"/>
      <c r="L247" s="295"/>
      <c r="M247" s="296"/>
      <c r="N247" s="242"/>
      <c r="T247" s="297"/>
      <c r="V247" s="181"/>
      <c r="W247" s="298"/>
      <c r="Y247" s="298"/>
      <c r="AA247" s="298"/>
      <c r="AB247" s="500"/>
      <c r="AC247" s="501"/>
    </row>
    <row r="248" spans="2:29" s="21" customFormat="1" ht="24">
      <c r="B248" s="22"/>
      <c r="C248" s="264" t="s">
        <v>294</v>
      </c>
      <c r="D248" s="264" t="s">
        <v>96</v>
      </c>
      <c r="E248" s="265" t="s">
        <v>601</v>
      </c>
      <c r="F248" s="266" t="s">
        <v>602</v>
      </c>
      <c r="G248" s="267" t="s">
        <v>190</v>
      </c>
      <c r="H248" s="268">
        <v>138</v>
      </c>
      <c r="I248" s="269">
        <v>117</v>
      </c>
      <c r="J248" s="270">
        <f>ROUND(I248*H248,2)</f>
        <v>16146</v>
      </c>
      <c r="K248" s="266" t="s">
        <v>100</v>
      </c>
      <c r="L248" s="238"/>
      <c r="M248" s="272"/>
      <c r="N248" s="300">
        <f>L248*I248</f>
        <v>0</v>
      </c>
      <c r="P248" s="274">
        <f>O248*H248</f>
        <v>0</v>
      </c>
      <c r="Q248" s="274">
        <v>6.0999999999999997E-4</v>
      </c>
      <c r="R248" s="274">
        <f>Q248*H248</f>
        <v>8.4179999999999991E-2</v>
      </c>
      <c r="S248" s="274">
        <v>0</v>
      </c>
      <c r="T248" s="275">
        <f>S248*H248</f>
        <v>0</v>
      </c>
      <c r="W248" s="241">
        <f>V248*I248</f>
        <v>0</v>
      </c>
      <c r="X248" s="277"/>
      <c r="Y248" s="276">
        <f>X248*I248</f>
        <v>0</v>
      </c>
      <c r="Z248" s="277">
        <f>H248-L248-V248-X248</f>
        <v>138</v>
      </c>
      <c r="AA248" s="276">
        <f>Z248*I248</f>
        <v>16146</v>
      </c>
      <c r="AB248" s="496"/>
      <c r="AC248" s="497">
        <f>AB248*I248</f>
        <v>0</v>
      </c>
    </row>
    <row r="249" spans="2:29" s="21" customFormat="1" ht="19.5">
      <c r="B249" s="22"/>
      <c r="D249" s="278" t="s">
        <v>101</v>
      </c>
      <c r="F249" s="279" t="s">
        <v>603</v>
      </c>
      <c r="I249" s="174"/>
      <c r="L249" s="238"/>
      <c r="M249" s="280"/>
      <c r="N249" s="240"/>
      <c r="T249" s="281"/>
      <c r="W249" s="241"/>
      <c r="Y249" s="241"/>
      <c r="AA249" s="241"/>
      <c r="AB249" s="484"/>
      <c r="AC249" s="489"/>
    </row>
    <row r="250" spans="2:29" s="21" customFormat="1">
      <c r="B250" s="22"/>
      <c r="D250" s="282" t="s">
        <v>103</v>
      </c>
      <c r="F250" s="283" t="s">
        <v>604</v>
      </c>
      <c r="I250" s="174"/>
      <c r="L250" s="238"/>
      <c r="M250" s="280"/>
      <c r="N250" s="240"/>
      <c r="T250" s="281"/>
      <c r="W250" s="241"/>
      <c r="Y250" s="241"/>
      <c r="AA250" s="241"/>
      <c r="AB250" s="484"/>
      <c r="AC250" s="489"/>
    </row>
    <row r="251" spans="2:29" s="100" customFormat="1" ht="15">
      <c r="B251" s="101"/>
      <c r="D251" s="278" t="s">
        <v>107</v>
      </c>
      <c r="E251" s="284"/>
      <c r="F251" s="285" t="s">
        <v>605</v>
      </c>
      <c r="H251" s="284"/>
      <c r="I251" s="286"/>
      <c r="L251" s="287"/>
      <c r="M251" s="288"/>
      <c r="N251" s="242"/>
      <c r="T251" s="289"/>
      <c r="V251" s="177"/>
      <c r="W251" s="290"/>
      <c r="Y251" s="290"/>
      <c r="AA251" s="290"/>
      <c r="AB251" s="498"/>
      <c r="AC251" s="499"/>
    </row>
    <row r="252" spans="2:29" s="106" customFormat="1" ht="15">
      <c r="B252" s="107"/>
      <c r="D252" s="278" t="s">
        <v>107</v>
      </c>
      <c r="E252" s="291"/>
      <c r="F252" s="292" t="s">
        <v>1109</v>
      </c>
      <c r="H252" s="293">
        <v>138</v>
      </c>
      <c r="I252" s="294"/>
      <c r="L252" s="295"/>
      <c r="M252" s="296"/>
      <c r="N252" s="242"/>
      <c r="T252" s="297"/>
      <c r="V252" s="181"/>
      <c r="W252" s="298"/>
      <c r="Y252" s="298"/>
      <c r="AA252" s="298"/>
      <c r="AB252" s="500"/>
      <c r="AC252" s="501"/>
    </row>
    <row r="253" spans="2:29" s="21" customFormat="1">
      <c r="B253" s="22"/>
      <c r="C253" s="264" t="s">
        <v>303</v>
      </c>
      <c r="D253" s="264" t="s">
        <v>96</v>
      </c>
      <c r="E253" s="265" t="s">
        <v>608</v>
      </c>
      <c r="F253" s="266" t="s">
        <v>609</v>
      </c>
      <c r="G253" s="267" t="s">
        <v>190</v>
      </c>
      <c r="H253" s="268">
        <v>138</v>
      </c>
      <c r="I253" s="269">
        <v>99.7</v>
      </c>
      <c r="J253" s="270">
        <f>ROUND(I253*H253,2)</f>
        <v>13758.6</v>
      </c>
      <c r="K253" s="266" t="s">
        <v>100</v>
      </c>
      <c r="L253" s="271">
        <f>H253</f>
        <v>138</v>
      </c>
      <c r="M253" s="272"/>
      <c r="N253" s="300">
        <f>L253*I253</f>
        <v>13758.6</v>
      </c>
      <c r="P253" s="274">
        <f>O253*H253</f>
        <v>0</v>
      </c>
      <c r="Q253" s="274">
        <v>0</v>
      </c>
      <c r="R253" s="274">
        <f>Q253*H253</f>
        <v>0</v>
      </c>
      <c r="S253" s="274">
        <v>0</v>
      </c>
      <c r="T253" s="275">
        <f>S253*H253</f>
        <v>0</v>
      </c>
      <c r="W253" s="241">
        <f>V253*I253</f>
        <v>0</v>
      </c>
      <c r="X253" s="277"/>
      <c r="Y253" s="276">
        <f>X253*I253</f>
        <v>0</v>
      </c>
      <c r="Z253" s="277">
        <f>H253-L253-V253-X253</f>
        <v>0</v>
      </c>
      <c r="AA253" s="276">
        <f>Z253*I253</f>
        <v>0</v>
      </c>
      <c r="AB253" s="496">
        <v>6</v>
      </c>
      <c r="AC253" s="497">
        <f>AB253*I253</f>
        <v>598.20000000000005</v>
      </c>
    </row>
    <row r="254" spans="2:29" s="21" customFormat="1">
      <c r="B254" s="22"/>
      <c r="D254" s="278" t="s">
        <v>101</v>
      </c>
      <c r="F254" s="279" t="s">
        <v>610</v>
      </c>
      <c r="I254" s="174"/>
      <c r="L254" s="238"/>
      <c r="M254" s="280"/>
      <c r="N254" s="240"/>
      <c r="T254" s="281"/>
      <c r="W254" s="241"/>
      <c r="Y254" s="241"/>
      <c r="AA254" s="241"/>
      <c r="AB254" s="484"/>
      <c r="AC254" s="489"/>
    </row>
    <row r="255" spans="2:29" s="21" customFormat="1">
      <c r="B255" s="22"/>
      <c r="D255" s="282" t="s">
        <v>103</v>
      </c>
      <c r="F255" s="283" t="s">
        <v>611</v>
      </c>
      <c r="I255" s="174"/>
      <c r="L255" s="238"/>
      <c r="M255" s="280"/>
      <c r="N255" s="240"/>
      <c r="T255" s="281"/>
      <c r="W255" s="241"/>
      <c r="Y255" s="241"/>
      <c r="AA255" s="241"/>
      <c r="AB255" s="484"/>
      <c r="AC255" s="489"/>
    </row>
    <row r="256" spans="2:29" s="100" customFormat="1" ht="15">
      <c r="B256" s="101"/>
      <c r="D256" s="278" t="s">
        <v>107</v>
      </c>
      <c r="E256" s="284"/>
      <c r="F256" s="285" t="s">
        <v>108</v>
      </c>
      <c r="H256" s="284"/>
      <c r="I256" s="286"/>
      <c r="L256" s="287"/>
      <c r="M256" s="288"/>
      <c r="N256" s="242"/>
      <c r="T256" s="289"/>
      <c r="V256" s="177"/>
      <c r="W256" s="290"/>
      <c r="Y256" s="290"/>
      <c r="AA256" s="290"/>
      <c r="AB256" s="498"/>
      <c r="AC256" s="499"/>
    </row>
    <row r="257" spans="2:29" s="106" customFormat="1" ht="15">
      <c r="B257" s="107"/>
      <c r="D257" s="278" t="s">
        <v>107</v>
      </c>
      <c r="E257" s="291"/>
      <c r="F257" s="292" t="s">
        <v>1110</v>
      </c>
      <c r="H257" s="293">
        <v>138</v>
      </c>
      <c r="I257" s="294"/>
      <c r="L257" s="295"/>
      <c r="M257" s="296"/>
      <c r="N257" s="242"/>
      <c r="T257" s="297"/>
      <c r="V257" s="181"/>
      <c r="W257" s="298"/>
      <c r="Y257" s="298"/>
      <c r="AA257" s="298"/>
      <c r="AB257" s="500"/>
      <c r="AC257" s="501"/>
    </row>
    <row r="258" spans="2:29" s="21" customFormat="1">
      <c r="B258" s="22"/>
      <c r="C258" s="264" t="s">
        <v>312</v>
      </c>
      <c r="D258" s="264" t="s">
        <v>96</v>
      </c>
      <c r="E258" s="265" t="s">
        <v>1008</v>
      </c>
      <c r="F258" s="266" t="s">
        <v>1009</v>
      </c>
      <c r="G258" s="267" t="s">
        <v>190</v>
      </c>
      <c r="H258" s="268">
        <v>23</v>
      </c>
      <c r="I258" s="269">
        <v>39</v>
      </c>
      <c r="J258" s="270">
        <f>ROUND(I258*H258,2)</f>
        <v>897</v>
      </c>
      <c r="K258" s="266" t="s">
        <v>100</v>
      </c>
      <c r="L258" s="271">
        <f>H258</f>
        <v>23</v>
      </c>
      <c r="M258" s="272"/>
      <c r="N258" s="300">
        <f>L258*I258</f>
        <v>897</v>
      </c>
      <c r="P258" s="274">
        <f>O258*H258</f>
        <v>0</v>
      </c>
      <c r="Q258" s="274">
        <v>0</v>
      </c>
      <c r="R258" s="274">
        <f>Q258*H258</f>
        <v>0</v>
      </c>
      <c r="S258" s="274">
        <v>0</v>
      </c>
      <c r="T258" s="275">
        <f>S258*H258</f>
        <v>0</v>
      </c>
      <c r="W258" s="241">
        <f>V258*I258</f>
        <v>0</v>
      </c>
      <c r="X258" s="277"/>
      <c r="Y258" s="276">
        <f>X258*I258</f>
        <v>0</v>
      </c>
      <c r="Z258" s="277">
        <f>H258-L258-V258-X258</f>
        <v>0</v>
      </c>
      <c r="AA258" s="276">
        <f>Z258*I258</f>
        <v>0</v>
      </c>
      <c r="AB258" s="496"/>
      <c r="AC258" s="497">
        <f>AB258*I258</f>
        <v>0</v>
      </c>
    </row>
    <row r="259" spans="2:29" s="21" customFormat="1" ht="29.25">
      <c r="B259" s="22"/>
      <c r="D259" s="278" t="s">
        <v>101</v>
      </c>
      <c r="F259" s="279" t="s">
        <v>1010</v>
      </c>
      <c r="I259" s="174"/>
      <c r="L259" s="238"/>
      <c r="M259" s="280"/>
      <c r="N259" s="240"/>
      <c r="T259" s="281"/>
      <c r="W259" s="241"/>
      <c r="Y259" s="241"/>
      <c r="AA259" s="241"/>
      <c r="AB259" s="484"/>
      <c r="AC259" s="489"/>
    </row>
    <row r="260" spans="2:29" s="21" customFormat="1">
      <c r="B260" s="22"/>
      <c r="D260" s="282" t="s">
        <v>103</v>
      </c>
      <c r="F260" s="283" t="s">
        <v>1011</v>
      </c>
      <c r="I260" s="174"/>
      <c r="L260" s="238"/>
      <c r="M260" s="280"/>
      <c r="N260" s="240"/>
      <c r="T260" s="281"/>
      <c r="W260" s="241"/>
      <c r="Y260" s="241"/>
      <c r="AA260" s="241"/>
      <c r="AB260" s="484"/>
      <c r="AC260" s="489"/>
    </row>
    <row r="261" spans="2:29" s="21" customFormat="1" ht="29.25">
      <c r="B261" s="22"/>
      <c r="D261" s="278" t="s">
        <v>105</v>
      </c>
      <c r="F261" s="299" t="s">
        <v>1012</v>
      </c>
      <c r="I261" s="174"/>
      <c r="L261" s="238"/>
      <c r="M261" s="280"/>
      <c r="N261" s="240"/>
      <c r="T261" s="281"/>
      <c r="W261" s="241"/>
      <c r="Y261" s="241"/>
      <c r="AA261" s="241"/>
      <c r="AB261" s="484"/>
      <c r="AC261" s="489"/>
    </row>
    <row r="262" spans="2:29" s="100" customFormat="1" ht="15">
      <c r="B262" s="101"/>
      <c r="D262" s="278" t="s">
        <v>107</v>
      </c>
      <c r="E262" s="284"/>
      <c r="F262" s="285" t="s">
        <v>108</v>
      </c>
      <c r="H262" s="284"/>
      <c r="I262" s="286"/>
      <c r="L262" s="287"/>
      <c r="M262" s="288"/>
      <c r="N262" s="242"/>
      <c r="T262" s="289"/>
      <c r="V262" s="177"/>
      <c r="W262" s="290"/>
      <c r="Y262" s="290"/>
      <c r="AA262" s="290"/>
      <c r="AB262" s="498"/>
      <c r="AC262" s="499"/>
    </row>
    <row r="263" spans="2:29" s="106" customFormat="1" ht="15">
      <c r="B263" s="107"/>
      <c r="D263" s="278" t="s">
        <v>107</v>
      </c>
      <c r="E263" s="291"/>
      <c r="F263" s="292" t="s">
        <v>1111</v>
      </c>
      <c r="H263" s="293">
        <v>23</v>
      </c>
      <c r="I263" s="294"/>
      <c r="L263" s="295"/>
      <c r="M263" s="296"/>
      <c r="N263" s="242"/>
      <c r="T263" s="297"/>
      <c r="V263" s="181"/>
      <c r="W263" s="298"/>
      <c r="Y263" s="298"/>
      <c r="AA263" s="298"/>
      <c r="AB263" s="500"/>
      <c r="AC263" s="501"/>
    </row>
    <row r="264" spans="2:29" s="75" customFormat="1">
      <c r="B264" s="76"/>
      <c r="D264" s="252" t="s">
        <v>92</v>
      </c>
      <c r="E264" s="260" t="s">
        <v>645</v>
      </c>
      <c r="F264" s="260" t="s">
        <v>646</v>
      </c>
      <c r="I264" s="253"/>
      <c r="J264" s="261">
        <f>J265+J270+J276+J282+J286+J290</f>
        <v>22198.73</v>
      </c>
      <c r="L264" s="262"/>
      <c r="M264" s="255"/>
      <c r="N264" s="263">
        <f>+N265+N270+N276+N282+N286+N290</f>
        <v>22198.722000000002</v>
      </c>
      <c r="P264" s="257">
        <f>SUM(P265:P293)</f>
        <v>0</v>
      </c>
      <c r="R264" s="257">
        <f>SUM(R265:R293)</f>
        <v>0</v>
      </c>
      <c r="T264" s="258">
        <f>SUM(T265:T293)</f>
        <v>0</v>
      </c>
      <c r="V264" s="160"/>
      <c r="W264" s="259">
        <f>SUM(W265:W293)</f>
        <v>0</v>
      </c>
      <c r="Y264" s="259">
        <f>SUM(Y265:Y293)</f>
        <v>0</v>
      </c>
      <c r="AA264" s="259">
        <f>SUM(AA265:AA293)</f>
        <v>0</v>
      </c>
      <c r="AB264" s="502"/>
      <c r="AC264" s="494">
        <f>AC286+AC290</f>
        <v>5362.5</v>
      </c>
    </row>
    <row r="265" spans="2:29" s="21" customFormat="1" ht="24">
      <c r="B265" s="22"/>
      <c r="C265" s="264" t="s">
        <v>319</v>
      </c>
      <c r="D265" s="264" t="s">
        <v>96</v>
      </c>
      <c r="E265" s="265" t="s">
        <v>654</v>
      </c>
      <c r="F265" s="266" t="s">
        <v>655</v>
      </c>
      <c r="G265" s="267" t="s">
        <v>237</v>
      </c>
      <c r="H265" s="268">
        <v>52.465000000000003</v>
      </c>
      <c r="I265" s="269">
        <v>50.9</v>
      </c>
      <c r="J265" s="270">
        <f>ROUND(I265*H265,2)</f>
        <v>2670.47</v>
      </c>
      <c r="K265" s="266"/>
      <c r="L265" s="271">
        <f>H265</f>
        <v>52.465000000000003</v>
      </c>
      <c r="M265" s="272"/>
      <c r="N265" s="300">
        <f>L265*I265</f>
        <v>2670.4684999999999</v>
      </c>
      <c r="P265" s="274">
        <f>O265*H265</f>
        <v>0</v>
      </c>
      <c r="Q265" s="274">
        <v>0</v>
      </c>
      <c r="R265" s="274">
        <f>Q265*H265</f>
        <v>0</v>
      </c>
      <c r="S265" s="274">
        <v>0</v>
      </c>
      <c r="T265" s="275">
        <f>S265*H265</f>
        <v>0</v>
      </c>
      <c r="W265" s="241">
        <f>V265*I265</f>
        <v>0</v>
      </c>
      <c r="X265" s="277"/>
      <c r="Y265" s="276">
        <f>X265*I265</f>
        <v>0</v>
      </c>
      <c r="Z265" s="277">
        <f>H265-L265-V265-X265</f>
        <v>0</v>
      </c>
      <c r="AA265" s="276">
        <f>Z265*I265</f>
        <v>0</v>
      </c>
      <c r="AB265" s="496"/>
      <c r="AC265" s="497">
        <f>AB265*K265</f>
        <v>0</v>
      </c>
    </row>
    <row r="266" spans="2:29" s="21" customFormat="1" ht="19.5">
      <c r="B266" s="22"/>
      <c r="D266" s="278" t="s">
        <v>101</v>
      </c>
      <c r="F266" s="279" t="s">
        <v>656</v>
      </c>
      <c r="I266" s="174"/>
      <c r="L266" s="238"/>
      <c r="M266" s="280"/>
      <c r="N266" s="240"/>
      <c r="T266" s="281"/>
      <c r="W266" s="241"/>
      <c r="Y266" s="241"/>
      <c r="AA266" s="241"/>
      <c r="AB266" s="484"/>
      <c r="AC266" s="489"/>
    </row>
    <row r="267" spans="2:29" s="106" customFormat="1" ht="15">
      <c r="B267" s="107"/>
      <c r="D267" s="278" t="s">
        <v>107</v>
      </c>
      <c r="E267" s="291"/>
      <c r="F267" s="292" t="s">
        <v>1112</v>
      </c>
      <c r="H267" s="293">
        <v>4.41</v>
      </c>
      <c r="I267" s="294"/>
      <c r="L267" s="295"/>
      <c r="M267" s="296"/>
      <c r="N267" s="242"/>
      <c r="T267" s="297"/>
      <c r="V267" s="181"/>
      <c r="W267" s="298"/>
      <c r="Y267" s="298"/>
      <c r="AA267" s="298"/>
      <c r="AB267" s="500"/>
      <c r="AC267" s="501"/>
    </row>
    <row r="268" spans="2:29" s="106" customFormat="1" ht="15">
      <c r="B268" s="107"/>
      <c r="D268" s="278" t="s">
        <v>107</v>
      </c>
      <c r="E268" s="291"/>
      <c r="F268" s="292" t="s">
        <v>1113</v>
      </c>
      <c r="H268" s="293">
        <v>43.18</v>
      </c>
      <c r="I268" s="294"/>
      <c r="L268" s="295"/>
      <c r="M268" s="296"/>
      <c r="N268" s="242"/>
      <c r="T268" s="297"/>
      <c r="V268" s="181"/>
      <c r="W268" s="298"/>
      <c r="Y268" s="298"/>
      <c r="AA268" s="298"/>
      <c r="AB268" s="500"/>
      <c r="AC268" s="501"/>
    </row>
    <row r="269" spans="2:29" s="106" customFormat="1" ht="15">
      <c r="B269" s="107"/>
      <c r="D269" s="278" t="s">
        <v>107</v>
      </c>
      <c r="E269" s="291"/>
      <c r="F269" s="292" t="s">
        <v>1114</v>
      </c>
      <c r="H269" s="293">
        <v>4.875</v>
      </c>
      <c r="I269" s="294"/>
      <c r="L269" s="295"/>
      <c r="M269" s="296"/>
      <c r="N269" s="242"/>
      <c r="T269" s="297"/>
      <c r="V269" s="181"/>
      <c r="W269" s="298"/>
      <c r="Y269" s="298"/>
      <c r="AA269" s="298"/>
      <c r="AB269" s="500"/>
      <c r="AC269" s="501"/>
    </row>
    <row r="270" spans="2:29" s="21" customFormat="1" ht="24">
      <c r="B270" s="22"/>
      <c r="C270" s="264" t="s">
        <v>326</v>
      </c>
      <c r="D270" s="264" t="s">
        <v>96</v>
      </c>
      <c r="E270" s="265" t="s">
        <v>1018</v>
      </c>
      <c r="F270" s="266" t="s">
        <v>1019</v>
      </c>
      <c r="G270" s="267" t="s">
        <v>237</v>
      </c>
      <c r="H270" s="268">
        <v>4.7149999999999999</v>
      </c>
      <c r="I270" s="269">
        <v>50.9</v>
      </c>
      <c r="J270" s="270">
        <f>ROUND(I270*H270,2)</f>
        <v>239.99</v>
      </c>
      <c r="K270" s="266"/>
      <c r="L270" s="271">
        <f>H270</f>
        <v>4.7149999999999999</v>
      </c>
      <c r="M270" s="272"/>
      <c r="N270" s="300">
        <f>L270*I270</f>
        <v>239.99349999999998</v>
      </c>
      <c r="P270" s="274">
        <f>O270*H270</f>
        <v>0</v>
      </c>
      <c r="Q270" s="274">
        <v>0</v>
      </c>
      <c r="R270" s="274">
        <f>Q270*H270</f>
        <v>0</v>
      </c>
      <c r="S270" s="274">
        <v>0</v>
      </c>
      <c r="T270" s="275">
        <f>S270*H270</f>
        <v>0</v>
      </c>
      <c r="W270" s="241">
        <f>V270*I270</f>
        <v>0</v>
      </c>
      <c r="X270" s="277"/>
      <c r="Y270" s="276">
        <f>X270*I270</f>
        <v>0</v>
      </c>
      <c r="Z270" s="277">
        <f>H270-L270-V270-X270</f>
        <v>0</v>
      </c>
      <c r="AA270" s="276">
        <f>Z270*I270</f>
        <v>0</v>
      </c>
      <c r="AB270" s="496"/>
      <c r="AC270" s="497">
        <f>AB270*K270</f>
        <v>0</v>
      </c>
    </row>
    <row r="271" spans="2:29" s="21" customFormat="1" ht="19.5">
      <c r="B271" s="22"/>
      <c r="D271" s="278" t="s">
        <v>101</v>
      </c>
      <c r="F271" s="279" t="s">
        <v>1020</v>
      </c>
      <c r="I271" s="174"/>
      <c r="L271" s="238"/>
      <c r="M271" s="280"/>
      <c r="N271" s="240"/>
      <c r="T271" s="281"/>
      <c r="W271" s="241"/>
      <c r="Y271" s="241"/>
      <c r="AA271" s="241"/>
      <c r="AB271" s="484"/>
      <c r="AC271" s="489"/>
    </row>
    <row r="272" spans="2:29" s="100" customFormat="1" ht="15">
      <c r="B272" s="101"/>
      <c r="D272" s="278" t="s">
        <v>107</v>
      </c>
      <c r="E272" s="284"/>
      <c r="F272" s="285" t="s">
        <v>219</v>
      </c>
      <c r="H272" s="284"/>
      <c r="I272" s="286"/>
      <c r="L272" s="287"/>
      <c r="M272" s="288"/>
      <c r="N272" s="242"/>
      <c r="T272" s="289"/>
      <c r="V272" s="177"/>
      <c r="W272" s="290"/>
      <c r="Y272" s="290"/>
      <c r="AA272" s="290"/>
      <c r="AB272" s="498"/>
      <c r="AC272" s="499"/>
    </row>
    <row r="273" spans="2:29" s="100" customFormat="1" ht="15">
      <c r="B273" s="101"/>
      <c r="D273" s="278" t="s">
        <v>107</v>
      </c>
      <c r="E273" s="284"/>
      <c r="F273" s="285" t="s">
        <v>221</v>
      </c>
      <c r="H273" s="284"/>
      <c r="I273" s="286"/>
      <c r="L273" s="287"/>
      <c r="M273" s="288"/>
      <c r="N273" s="242"/>
      <c r="T273" s="289"/>
      <c r="V273" s="177"/>
      <c r="W273" s="290"/>
      <c r="Y273" s="290"/>
      <c r="AA273" s="290"/>
      <c r="AB273" s="498"/>
      <c r="AC273" s="499"/>
    </row>
    <row r="274" spans="2:29" s="100" customFormat="1" ht="15">
      <c r="B274" s="101"/>
      <c r="D274" s="278" t="s">
        <v>107</v>
      </c>
      <c r="E274" s="284"/>
      <c r="F274" s="285" t="s">
        <v>525</v>
      </c>
      <c r="H274" s="284"/>
      <c r="I274" s="286"/>
      <c r="L274" s="287"/>
      <c r="M274" s="288"/>
      <c r="N274" s="242"/>
      <c r="T274" s="289"/>
      <c r="V274" s="177"/>
      <c r="W274" s="290"/>
      <c r="Y274" s="290"/>
      <c r="AA274" s="290"/>
      <c r="AB274" s="498"/>
      <c r="AC274" s="499"/>
    </row>
    <row r="275" spans="2:29" s="106" customFormat="1" ht="15">
      <c r="B275" s="107"/>
      <c r="D275" s="278" t="s">
        <v>107</v>
      </c>
      <c r="E275" s="291"/>
      <c r="F275" s="292" t="s">
        <v>1115</v>
      </c>
      <c r="H275" s="293">
        <v>4.7149999999999999</v>
      </c>
      <c r="I275" s="294"/>
      <c r="L275" s="295"/>
      <c r="M275" s="296"/>
      <c r="N275" s="242"/>
      <c r="T275" s="297"/>
      <c r="V275" s="181"/>
      <c r="W275" s="298"/>
      <c r="Y275" s="298"/>
      <c r="AA275" s="298"/>
      <c r="AB275" s="500"/>
      <c r="AC275" s="501"/>
    </row>
    <row r="276" spans="2:29" s="21" customFormat="1">
      <c r="B276" s="22"/>
      <c r="C276" s="264" t="s">
        <v>334</v>
      </c>
      <c r="D276" s="264" t="s">
        <v>96</v>
      </c>
      <c r="E276" s="265" t="s">
        <v>900</v>
      </c>
      <c r="F276" s="266" t="s">
        <v>901</v>
      </c>
      <c r="G276" s="267" t="s">
        <v>237</v>
      </c>
      <c r="H276" s="268">
        <v>4.7149999999999999</v>
      </c>
      <c r="I276" s="269">
        <v>581</v>
      </c>
      <c r="J276" s="270">
        <f>ROUND(I276*H276,2)</f>
        <v>2739.42</v>
      </c>
      <c r="K276" s="266" t="s">
        <v>100</v>
      </c>
      <c r="L276" s="271">
        <f>H276</f>
        <v>4.7149999999999999</v>
      </c>
      <c r="M276" s="272"/>
      <c r="N276" s="300">
        <f>L276*I276</f>
        <v>2739.415</v>
      </c>
      <c r="P276" s="274">
        <f>O276*H276</f>
        <v>0</v>
      </c>
      <c r="Q276" s="274">
        <v>0</v>
      </c>
      <c r="R276" s="274">
        <f>Q276*H276</f>
        <v>0</v>
      </c>
      <c r="S276" s="274">
        <v>0</v>
      </c>
      <c r="T276" s="275">
        <f>S276*H276</f>
        <v>0</v>
      </c>
      <c r="W276" s="339">
        <v>0</v>
      </c>
      <c r="Y276" s="276">
        <f>X276*I276</f>
        <v>0</v>
      </c>
      <c r="Z276" s="277">
        <f>H276-L276-V276-X276</f>
        <v>0</v>
      </c>
      <c r="AA276" s="276">
        <f>Z276*I276</f>
        <v>0</v>
      </c>
      <c r="AB276" s="496"/>
      <c r="AC276" s="497">
        <f>AB276*I276</f>
        <v>0</v>
      </c>
    </row>
    <row r="277" spans="2:29" s="21" customFormat="1">
      <c r="B277" s="22"/>
      <c r="D277" s="278" t="s">
        <v>101</v>
      </c>
      <c r="F277" s="279" t="s">
        <v>902</v>
      </c>
      <c r="I277" s="174"/>
      <c r="L277" s="238"/>
      <c r="M277" s="280"/>
      <c r="N277" s="240"/>
      <c r="T277" s="281"/>
      <c r="W277" s="241"/>
      <c r="Y277" s="241"/>
      <c r="AA277" s="241"/>
      <c r="AB277" s="484"/>
      <c r="AC277" s="489"/>
    </row>
    <row r="278" spans="2:29" s="21" customFormat="1">
      <c r="B278" s="22"/>
      <c r="D278" s="282" t="s">
        <v>103</v>
      </c>
      <c r="F278" s="283" t="s">
        <v>903</v>
      </c>
      <c r="I278" s="174"/>
      <c r="L278" s="238"/>
      <c r="M278" s="280"/>
      <c r="N278" s="240"/>
      <c r="T278" s="281"/>
      <c r="W278" s="241"/>
      <c r="Y278" s="241"/>
      <c r="AA278" s="241"/>
      <c r="AB278" s="484"/>
      <c r="AC278" s="489"/>
    </row>
    <row r="279" spans="2:29" s="100" customFormat="1" ht="15">
      <c r="B279" s="101"/>
      <c r="D279" s="278" t="s">
        <v>107</v>
      </c>
      <c r="E279" s="284"/>
      <c r="F279" s="285" t="s">
        <v>221</v>
      </c>
      <c r="H279" s="284"/>
      <c r="I279" s="286"/>
      <c r="L279" s="287"/>
      <c r="M279" s="288"/>
      <c r="N279" s="242"/>
      <c r="T279" s="289"/>
      <c r="V279" s="177"/>
      <c r="W279" s="290"/>
      <c r="Y279" s="290"/>
      <c r="AA279" s="290"/>
      <c r="AB279" s="498"/>
      <c r="AC279" s="499"/>
    </row>
    <row r="280" spans="2:29" s="100" customFormat="1" ht="15">
      <c r="B280" s="101"/>
      <c r="D280" s="278" t="s">
        <v>107</v>
      </c>
      <c r="E280" s="284"/>
      <c r="F280" s="285" t="s">
        <v>525</v>
      </c>
      <c r="H280" s="284"/>
      <c r="I280" s="286"/>
      <c r="L280" s="287"/>
      <c r="M280" s="288"/>
      <c r="N280" s="242"/>
      <c r="T280" s="289"/>
      <c r="V280" s="177"/>
      <c r="W280" s="290"/>
      <c r="Y280" s="290"/>
      <c r="AA280" s="290"/>
      <c r="AB280" s="498"/>
      <c r="AC280" s="499"/>
    </row>
    <row r="281" spans="2:29" s="106" customFormat="1" ht="15">
      <c r="B281" s="107"/>
      <c r="D281" s="278" t="s">
        <v>107</v>
      </c>
      <c r="E281" s="291"/>
      <c r="F281" s="292" t="s">
        <v>1115</v>
      </c>
      <c r="H281" s="293">
        <v>4.7149999999999999</v>
      </c>
      <c r="I281" s="294"/>
      <c r="L281" s="295"/>
      <c r="M281" s="296"/>
      <c r="N281" s="242"/>
      <c r="T281" s="297"/>
      <c r="V281" s="181"/>
      <c r="W281" s="298"/>
      <c r="Y281" s="298"/>
      <c r="AA281" s="298"/>
      <c r="AB281" s="500"/>
      <c r="AC281" s="501"/>
    </row>
    <row r="282" spans="2:29" s="21" customFormat="1" ht="24">
      <c r="B282" s="22"/>
      <c r="C282" s="264" t="s">
        <v>341</v>
      </c>
      <c r="D282" s="264" t="s">
        <v>96</v>
      </c>
      <c r="E282" s="265" t="s">
        <v>672</v>
      </c>
      <c r="F282" s="266" t="s">
        <v>673</v>
      </c>
      <c r="G282" s="267" t="s">
        <v>237</v>
      </c>
      <c r="H282" s="268">
        <v>4.875</v>
      </c>
      <c r="I282" s="269">
        <v>143</v>
      </c>
      <c r="J282" s="270">
        <f>ROUND(I282*H282,2)</f>
        <v>697.13</v>
      </c>
      <c r="K282" s="266" t="s">
        <v>100</v>
      </c>
      <c r="L282" s="271">
        <f>H282</f>
        <v>4.875</v>
      </c>
      <c r="M282" s="272"/>
      <c r="N282" s="300">
        <f>L282*I282</f>
        <v>697.125</v>
      </c>
      <c r="P282" s="274">
        <f>O282*H282</f>
        <v>0</v>
      </c>
      <c r="Q282" s="274">
        <v>0</v>
      </c>
      <c r="R282" s="274">
        <f>Q282*H282</f>
        <v>0</v>
      </c>
      <c r="S282" s="274">
        <v>0</v>
      </c>
      <c r="T282" s="275">
        <f>S282*H282</f>
        <v>0</v>
      </c>
      <c r="W282" s="339">
        <v>0</v>
      </c>
      <c r="Y282" s="276">
        <f>X282*I282</f>
        <v>0</v>
      </c>
      <c r="Z282" s="277">
        <f>H282-L282-V282-X282</f>
        <v>0</v>
      </c>
      <c r="AA282" s="276">
        <f>Z282*I282</f>
        <v>0</v>
      </c>
      <c r="AB282" s="496"/>
      <c r="AC282" s="497">
        <f>AB282*I282</f>
        <v>0</v>
      </c>
    </row>
    <row r="283" spans="2:29" s="21" customFormat="1" ht="19.5">
      <c r="B283" s="22"/>
      <c r="D283" s="278" t="s">
        <v>101</v>
      </c>
      <c r="F283" s="279" t="s">
        <v>674</v>
      </c>
      <c r="I283" s="174"/>
      <c r="L283" s="238"/>
      <c r="M283" s="280"/>
      <c r="N283" s="240"/>
      <c r="T283" s="281"/>
      <c r="W283" s="241"/>
      <c r="Y283" s="241"/>
      <c r="AA283" s="241"/>
      <c r="AB283" s="484"/>
      <c r="AC283" s="489"/>
    </row>
    <row r="284" spans="2:29" s="21" customFormat="1">
      <c r="B284" s="22"/>
      <c r="D284" s="282" t="s">
        <v>103</v>
      </c>
      <c r="F284" s="283" t="s">
        <v>675</v>
      </c>
      <c r="I284" s="174"/>
      <c r="L284" s="238"/>
      <c r="M284" s="280"/>
      <c r="N284" s="240"/>
      <c r="T284" s="281"/>
      <c r="W284" s="241"/>
      <c r="Y284" s="241"/>
      <c r="AA284" s="241"/>
      <c r="AB284" s="484"/>
      <c r="AC284" s="489"/>
    </row>
    <row r="285" spans="2:29" s="106" customFormat="1" ht="15">
      <c r="B285" s="107"/>
      <c r="D285" s="278" t="s">
        <v>107</v>
      </c>
      <c r="E285" s="291"/>
      <c r="F285" s="292" t="s">
        <v>1114</v>
      </c>
      <c r="H285" s="293">
        <v>4.875</v>
      </c>
      <c r="I285" s="294"/>
      <c r="L285" s="295"/>
      <c r="M285" s="296"/>
      <c r="N285" s="242"/>
      <c r="T285" s="297"/>
      <c r="V285" s="181"/>
      <c r="W285" s="298"/>
      <c r="Y285" s="298"/>
      <c r="AA285" s="298"/>
      <c r="AB285" s="500"/>
      <c r="AC285" s="501"/>
    </row>
    <row r="286" spans="2:29" s="21" customFormat="1" ht="24">
      <c r="B286" s="22"/>
      <c r="C286" s="264" t="s">
        <v>347</v>
      </c>
      <c r="D286" s="264" t="s">
        <v>96</v>
      </c>
      <c r="E286" s="265" t="s">
        <v>677</v>
      </c>
      <c r="F286" s="266" t="s">
        <v>678</v>
      </c>
      <c r="G286" s="267" t="s">
        <v>237</v>
      </c>
      <c r="H286" s="268">
        <v>43.18</v>
      </c>
      <c r="I286" s="269">
        <v>314</v>
      </c>
      <c r="J286" s="270">
        <f>ROUND(I286*H286,2)</f>
        <v>13558.52</v>
      </c>
      <c r="K286" s="266" t="s">
        <v>100</v>
      </c>
      <c r="L286" s="271">
        <f>H286</f>
        <v>43.18</v>
      </c>
      <c r="M286" s="272"/>
      <c r="N286" s="300">
        <f>L286*I286</f>
        <v>13558.52</v>
      </c>
      <c r="P286" s="274">
        <f>O286*H286</f>
        <v>0</v>
      </c>
      <c r="Q286" s="274">
        <v>0</v>
      </c>
      <c r="R286" s="274">
        <f>Q286*H286</f>
        <v>0</v>
      </c>
      <c r="S286" s="274">
        <v>0</v>
      </c>
      <c r="T286" s="275">
        <f>S286*H286</f>
        <v>0</v>
      </c>
      <c r="W286" s="339">
        <v>0</v>
      </c>
      <c r="Y286" s="276">
        <f>X286*I286</f>
        <v>0</v>
      </c>
      <c r="Z286" s="277">
        <f>H286-L286-V286-X286</f>
        <v>0</v>
      </c>
      <c r="AA286" s="276">
        <f>Z286*I286</f>
        <v>0</v>
      </c>
      <c r="AB286" s="496">
        <f>32.5*0.25*2</f>
        <v>16.25</v>
      </c>
      <c r="AC286" s="497">
        <f>AB286*I286</f>
        <v>5102.5</v>
      </c>
    </row>
    <row r="287" spans="2:29" s="21" customFormat="1" ht="19.5">
      <c r="B287" s="22"/>
      <c r="D287" s="278" t="s">
        <v>101</v>
      </c>
      <c r="F287" s="279" t="s">
        <v>238</v>
      </c>
      <c r="I287" s="174"/>
      <c r="L287" s="238"/>
      <c r="M287" s="280"/>
      <c r="N287" s="240"/>
      <c r="T287" s="281"/>
      <c r="W287" s="241"/>
      <c r="Y287" s="241"/>
      <c r="AA287" s="241"/>
      <c r="AB287" s="484"/>
      <c r="AC287" s="489"/>
    </row>
    <row r="288" spans="2:29" s="21" customFormat="1">
      <c r="B288" s="22"/>
      <c r="D288" s="282" t="s">
        <v>103</v>
      </c>
      <c r="F288" s="283" t="s">
        <v>679</v>
      </c>
      <c r="I288" s="174"/>
      <c r="L288" s="238"/>
      <c r="M288" s="280"/>
      <c r="N288" s="240"/>
      <c r="T288" s="281"/>
      <c r="W288" s="241"/>
      <c r="Y288" s="241"/>
      <c r="AA288" s="241"/>
      <c r="AB288" s="484"/>
      <c r="AC288" s="489"/>
    </row>
    <row r="289" spans="2:29" s="106" customFormat="1" ht="15">
      <c r="B289" s="107"/>
      <c r="D289" s="278" t="s">
        <v>107</v>
      </c>
      <c r="E289" s="291"/>
      <c r="F289" s="292" t="s">
        <v>1113</v>
      </c>
      <c r="H289" s="293">
        <v>43.18</v>
      </c>
      <c r="I289" s="294"/>
      <c r="L289" s="295"/>
      <c r="M289" s="296"/>
      <c r="N289" s="242"/>
      <c r="T289" s="297"/>
      <c r="V289" s="181"/>
      <c r="W289" s="298"/>
      <c r="Y289" s="298"/>
      <c r="AA289" s="298"/>
      <c r="AB289" s="500"/>
      <c r="AC289" s="501"/>
    </row>
    <row r="290" spans="2:29" s="21" customFormat="1" ht="24">
      <c r="B290" s="22"/>
      <c r="C290" s="264" t="s">
        <v>355</v>
      </c>
      <c r="D290" s="264" t="s">
        <v>96</v>
      </c>
      <c r="E290" s="265" t="s">
        <v>681</v>
      </c>
      <c r="F290" s="266" t="s">
        <v>682</v>
      </c>
      <c r="G290" s="267" t="s">
        <v>237</v>
      </c>
      <c r="H290" s="268">
        <v>4.41</v>
      </c>
      <c r="I290" s="269">
        <v>520</v>
      </c>
      <c r="J290" s="270">
        <f>ROUND(I290*H290,2)</f>
        <v>2293.1999999999998</v>
      </c>
      <c r="K290" s="266" t="s">
        <v>100</v>
      </c>
      <c r="L290" s="271">
        <f>H290</f>
        <v>4.41</v>
      </c>
      <c r="M290" s="272"/>
      <c r="N290" s="300">
        <f>L290*I290</f>
        <v>2293.2000000000003</v>
      </c>
      <c r="P290" s="274">
        <f>O290*H290</f>
        <v>0</v>
      </c>
      <c r="Q290" s="274">
        <v>0</v>
      </c>
      <c r="R290" s="274">
        <f>Q290*H290</f>
        <v>0</v>
      </c>
      <c r="S290" s="274">
        <v>0</v>
      </c>
      <c r="T290" s="275">
        <f>S290*H290</f>
        <v>0</v>
      </c>
      <c r="W290" s="339">
        <v>0</v>
      </c>
      <c r="Y290" s="276">
        <f>X290*I290</f>
        <v>0</v>
      </c>
      <c r="Z290" s="277">
        <f>H290-L290-V290-X290</f>
        <v>0</v>
      </c>
      <c r="AA290" s="276">
        <f>Z290*I290</f>
        <v>0</v>
      </c>
      <c r="AB290" s="496">
        <v>0.5</v>
      </c>
      <c r="AC290" s="497">
        <f>AB290*I290</f>
        <v>260</v>
      </c>
    </row>
    <row r="291" spans="2:29" s="21" customFormat="1" ht="19.5">
      <c r="B291" s="22"/>
      <c r="D291" s="278" t="s">
        <v>101</v>
      </c>
      <c r="F291" s="279" t="s">
        <v>683</v>
      </c>
      <c r="I291" s="174"/>
      <c r="L291" s="238"/>
      <c r="M291" s="280"/>
      <c r="N291" s="240"/>
      <c r="T291" s="281"/>
      <c r="W291" s="241"/>
      <c r="Y291" s="241"/>
      <c r="AA291" s="241"/>
      <c r="AB291" s="484"/>
      <c r="AC291" s="489"/>
    </row>
    <row r="292" spans="2:29" s="21" customFormat="1">
      <c r="B292" s="22"/>
      <c r="D292" s="282" t="s">
        <v>103</v>
      </c>
      <c r="F292" s="283" t="s">
        <v>684</v>
      </c>
      <c r="I292" s="174"/>
      <c r="L292" s="238"/>
      <c r="M292" s="280"/>
      <c r="N292" s="240"/>
      <c r="T292" s="281"/>
      <c r="W292" s="241"/>
      <c r="Y292" s="241"/>
      <c r="AA292" s="241"/>
      <c r="AB292" s="484"/>
      <c r="AC292" s="489"/>
    </row>
    <row r="293" spans="2:29" s="106" customFormat="1" ht="15">
      <c r="B293" s="107"/>
      <c r="D293" s="278" t="s">
        <v>107</v>
      </c>
      <c r="E293" s="291"/>
      <c r="F293" s="292" t="s">
        <v>1112</v>
      </c>
      <c r="H293" s="293">
        <v>4.41</v>
      </c>
      <c r="I293" s="294"/>
      <c r="L293" s="295"/>
      <c r="M293" s="296"/>
      <c r="N293" s="242"/>
      <c r="T293" s="297"/>
      <c r="V293" s="181"/>
      <c r="W293" s="298"/>
      <c r="Y293" s="298"/>
      <c r="AA293" s="298"/>
      <c r="AB293" s="500"/>
      <c r="AC293" s="501"/>
    </row>
    <row r="294" spans="2:29" s="75" customFormat="1">
      <c r="B294" s="76"/>
      <c r="D294" s="252" t="s">
        <v>92</v>
      </c>
      <c r="E294" s="260" t="s">
        <v>685</v>
      </c>
      <c r="F294" s="260" t="s">
        <v>686</v>
      </c>
      <c r="I294" s="253"/>
      <c r="J294" s="261">
        <f>J295+J298</f>
        <v>16182.71</v>
      </c>
      <c r="L294" s="262"/>
      <c r="M294" s="255"/>
      <c r="N294" s="263">
        <f>N295+N298</f>
        <v>16182.703560000002</v>
      </c>
      <c r="P294" s="257">
        <f>SUM(P295:P300)</f>
        <v>0</v>
      </c>
      <c r="R294" s="257">
        <f>SUM(R295:R300)</f>
        <v>0</v>
      </c>
      <c r="T294" s="258">
        <f>SUM(T295:T300)</f>
        <v>0</v>
      </c>
      <c r="V294" s="160"/>
      <c r="W294" s="259">
        <f>SUM(W295:W299)</f>
        <v>0</v>
      </c>
      <c r="Y294" s="259">
        <f>SUM(Y295:Y299)</f>
        <v>0</v>
      </c>
      <c r="AA294" s="259">
        <f>SUM(AA295:AA299)</f>
        <v>0</v>
      </c>
      <c r="AB294" s="502"/>
      <c r="AC294" s="494">
        <f>AC295+AC298</f>
        <v>4120.835</v>
      </c>
    </row>
    <row r="295" spans="2:29" s="21" customFormat="1">
      <c r="B295" s="22"/>
      <c r="C295" s="264" t="s">
        <v>362</v>
      </c>
      <c r="D295" s="264" t="s">
        <v>96</v>
      </c>
      <c r="E295" s="265" t="s">
        <v>688</v>
      </c>
      <c r="F295" s="266" t="s">
        <v>689</v>
      </c>
      <c r="G295" s="267" t="s">
        <v>237</v>
      </c>
      <c r="H295" s="268">
        <v>65.778000000000006</v>
      </c>
      <c r="I295" s="269">
        <v>237</v>
      </c>
      <c r="J295" s="270">
        <f>ROUND(I295*H295,2)</f>
        <v>15589.39</v>
      </c>
      <c r="K295" s="266" t="s">
        <v>100</v>
      </c>
      <c r="L295" s="271">
        <f>H295</f>
        <v>65.778000000000006</v>
      </c>
      <c r="M295" s="272"/>
      <c r="N295" s="300">
        <f>L295*I295</f>
        <v>15589.386000000002</v>
      </c>
      <c r="P295" s="274">
        <f>O295*H295</f>
        <v>0</v>
      </c>
      <c r="Q295" s="274">
        <v>0</v>
      </c>
      <c r="R295" s="274">
        <f>Q295*H295</f>
        <v>0</v>
      </c>
      <c r="S295" s="274">
        <v>0</v>
      </c>
      <c r="T295" s="275">
        <f>S295*H295</f>
        <v>0</v>
      </c>
      <c r="W295" s="339">
        <v>0</v>
      </c>
      <c r="Y295" s="276">
        <f>X295*I295</f>
        <v>0</v>
      </c>
      <c r="Z295" s="277">
        <f>H295-L295-V295-X295</f>
        <v>0</v>
      </c>
      <c r="AA295" s="276">
        <f>Z295*I295</f>
        <v>0</v>
      </c>
      <c r="AB295" s="496">
        <v>16.75</v>
      </c>
      <c r="AC295" s="497">
        <f>AB295*I295</f>
        <v>3969.75</v>
      </c>
    </row>
    <row r="296" spans="2:29" s="21" customFormat="1">
      <c r="B296" s="22"/>
      <c r="D296" s="278" t="s">
        <v>101</v>
      </c>
      <c r="F296" s="279" t="s">
        <v>690</v>
      </c>
      <c r="I296" s="174"/>
      <c r="L296" s="238"/>
      <c r="M296" s="280"/>
      <c r="N296" s="240"/>
      <c r="T296" s="281"/>
      <c r="W296" s="241"/>
      <c r="Y296" s="241"/>
      <c r="AA296" s="241"/>
      <c r="AB296" s="484"/>
      <c r="AC296" s="489"/>
    </row>
    <row r="297" spans="2:29" s="21" customFormat="1">
      <c r="B297" s="22"/>
      <c r="D297" s="282" t="s">
        <v>103</v>
      </c>
      <c r="F297" s="283" t="s">
        <v>691</v>
      </c>
      <c r="I297" s="174"/>
      <c r="L297" s="238"/>
      <c r="M297" s="280"/>
      <c r="N297" s="240"/>
      <c r="T297" s="281"/>
      <c r="W297" s="241"/>
      <c r="Y297" s="241"/>
      <c r="AA297" s="241"/>
      <c r="AB297" s="484"/>
      <c r="AC297" s="489"/>
    </row>
    <row r="298" spans="2:29" s="21" customFormat="1" ht="24">
      <c r="B298" s="22"/>
      <c r="C298" s="264" t="s">
        <v>369</v>
      </c>
      <c r="D298" s="264" t="s">
        <v>96</v>
      </c>
      <c r="E298" s="265" t="s">
        <v>693</v>
      </c>
      <c r="F298" s="266" t="s">
        <v>694</v>
      </c>
      <c r="G298" s="267" t="s">
        <v>237</v>
      </c>
      <c r="H298" s="268">
        <v>65.778000000000006</v>
      </c>
      <c r="I298" s="269">
        <v>9.02</v>
      </c>
      <c r="J298" s="270">
        <f>ROUND(I298*H298,2)</f>
        <v>593.32000000000005</v>
      </c>
      <c r="K298" s="266" t="s">
        <v>100</v>
      </c>
      <c r="L298" s="271">
        <f>H298</f>
        <v>65.778000000000006</v>
      </c>
      <c r="M298" s="272"/>
      <c r="N298" s="300">
        <f>L298*I298</f>
        <v>593.31756000000007</v>
      </c>
      <c r="P298" s="274">
        <f>O298*H298</f>
        <v>0</v>
      </c>
      <c r="Q298" s="274">
        <v>0</v>
      </c>
      <c r="R298" s="274">
        <f>Q298*H298</f>
        <v>0</v>
      </c>
      <c r="S298" s="274">
        <v>0</v>
      </c>
      <c r="T298" s="275">
        <f>S298*H298</f>
        <v>0</v>
      </c>
      <c r="W298" s="339">
        <v>0</v>
      </c>
      <c r="Y298" s="276">
        <f>X298*I298</f>
        <v>0</v>
      </c>
      <c r="Z298" s="277">
        <f>H298-L298-V298-X298</f>
        <v>0</v>
      </c>
      <c r="AA298" s="276">
        <f>Z298*I298</f>
        <v>0</v>
      </c>
      <c r="AB298" s="496">
        <v>16.75</v>
      </c>
      <c r="AC298" s="497">
        <f>AB298*I298</f>
        <v>151.08499999999998</v>
      </c>
    </row>
    <row r="299" spans="2:29" s="21" customFormat="1" ht="19.5">
      <c r="B299" s="22"/>
      <c r="D299" s="278" t="s">
        <v>101</v>
      </c>
      <c r="F299" s="279" t="s">
        <v>695</v>
      </c>
      <c r="I299" s="174"/>
      <c r="L299" s="238"/>
      <c r="M299" s="280"/>
      <c r="N299" s="240"/>
      <c r="T299" s="281"/>
      <c r="W299" s="241"/>
      <c r="Y299" s="241"/>
      <c r="AA299" s="241"/>
      <c r="AB299" s="484"/>
      <c r="AC299" s="489"/>
    </row>
    <row r="300" spans="2:29" s="21" customFormat="1">
      <c r="B300" s="22"/>
      <c r="D300" s="282" t="s">
        <v>103</v>
      </c>
      <c r="F300" s="283" t="s">
        <v>696</v>
      </c>
      <c r="I300" s="174"/>
      <c r="L300" s="238"/>
      <c r="M300" s="340"/>
      <c r="N300" s="341"/>
      <c r="O300" s="342"/>
      <c r="P300" s="342"/>
      <c r="Q300" s="342"/>
      <c r="R300" s="342"/>
      <c r="S300" s="342"/>
      <c r="T300" s="343"/>
      <c r="W300" s="241"/>
      <c r="Y300" s="241"/>
      <c r="AA300" s="241"/>
      <c r="AB300" s="484"/>
      <c r="AC300" s="489"/>
    </row>
    <row r="301" spans="2:29" s="21" customFormat="1">
      <c r="B301" s="41"/>
      <c r="C301" s="42"/>
      <c r="D301" s="42"/>
      <c r="E301" s="42"/>
      <c r="F301" s="42"/>
      <c r="G301" s="42"/>
      <c r="H301" s="42"/>
      <c r="I301" s="42"/>
      <c r="J301" s="42"/>
      <c r="K301" s="42"/>
      <c r="L301" s="238"/>
      <c r="M301" s="239"/>
      <c r="N301" s="240"/>
      <c r="W301" s="241"/>
      <c r="Y301" s="241"/>
      <c r="AA301" s="241"/>
      <c r="AB301" s="504"/>
      <c r="AC301" s="489"/>
    </row>
    <row r="303" spans="2:29">
      <c r="N303" s="13"/>
      <c r="X303" s="13"/>
    </row>
    <row r="304" spans="2:29">
      <c r="L304" s="544"/>
      <c r="M304" s="544"/>
      <c r="N304" s="544"/>
      <c r="O304" s="544"/>
      <c r="P304" s="544"/>
      <c r="Q304" s="544"/>
      <c r="R304" s="544"/>
      <c r="S304" s="544"/>
      <c r="T304" s="544"/>
      <c r="U304" s="544"/>
    </row>
    <row r="305" spans="1:24">
      <c r="B305" s="14"/>
      <c r="C305" s="15"/>
      <c r="D305" s="15"/>
      <c r="E305" s="15"/>
      <c r="F305" s="15"/>
      <c r="G305" s="15"/>
      <c r="H305" s="15"/>
      <c r="I305" s="15"/>
      <c r="J305" s="15"/>
      <c r="K305" s="15"/>
      <c r="L305" s="17"/>
      <c r="N305" s="13"/>
      <c r="V305" s="17"/>
      <c r="X305" s="13"/>
    </row>
    <row r="306" spans="1:24" ht="18">
      <c r="B306" s="17"/>
      <c r="D306" s="18" t="s">
        <v>31</v>
      </c>
      <c r="L306" s="17"/>
      <c r="M306" s="237" t="s">
        <v>1028</v>
      </c>
      <c r="N306" s="13"/>
      <c r="V306" s="17"/>
      <c r="W306" s="237"/>
      <c r="X306" s="13"/>
    </row>
    <row r="307" spans="1:24">
      <c r="B307" s="17"/>
      <c r="L307" s="17"/>
      <c r="N307" s="13"/>
      <c r="V307" s="17"/>
      <c r="X307" s="13"/>
    </row>
    <row r="308" spans="1:24">
      <c r="B308" s="17"/>
      <c r="D308" s="4" t="s">
        <v>32</v>
      </c>
      <c r="L308" s="17"/>
      <c r="N308" s="13"/>
      <c r="V308" s="17"/>
      <c r="X308" s="13"/>
    </row>
    <row r="309" spans="1:24">
      <c r="B309" s="17"/>
      <c r="E309" s="532">
        <f>'[2]Rekapitulace stavby'!K308</f>
        <v>0</v>
      </c>
      <c r="F309" s="532"/>
      <c r="G309" s="532"/>
      <c r="H309" s="532"/>
      <c r="L309" s="17"/>
      <c r="N309" s="13"/>
      <c r="V309" s="17"/>
      <c r="X309" s="13"/>
    </row>
    <row r="310" spans="1:24">
      <c r="A310" s="21"/>
      <c r="B310" s="22"/>
      <c r="C310" s="21"/>
      <c r="D310" s="4" t="s">
        <v>33</v>
      </c>
      <c r="E310" s="21"/>
      <c r="F310" s="21"/>
      <c r="G310" s="21"/>
      <c r="H310" s="21"/>
      <c r="I310" s="21"/>
      <c r="J310" s="21"/>
      <c r="K310" s="21"/>
      <c r="L310" s="22"/>
      <c r="M310" s="21"/>
      <c r="N310" s="241"/>
      <c r="O310" s="21"/>
      <c r="P310" s="21"/>
      <c r="Q310" s="21"/>
      <c r="R310" s="21"/>
      <c r="S310" s="21"/>
      <c r="T310" s="21"/>
      <c r="U310" s="21"/>
      <c r="V310" s="22"/>
      <c r="W310" s="21"/>
      <c r="X310" s="241"/>
    </row>
    <row r="311" spans="1:24" ht="26.85" customHeight="1">
      <c r="A311" s="21"/>
      <c r="B311" s="22"/>
      <c r="C311" s="21"/>
      <c r="D311" s="21"/>
      <c r="E311" s="531" t="s">
        <v>907</v>
      </c>
      <c r="F311" s="531"/>
      <c r="G311" s="531"/>
      <c r="H311" s="531"/>
      <c r="I311" s="21"/>
      <c r="J311" s="21"/>
      <c r="K311" s="21"/>
      <c r="L311" s="22"/>
      <c r="M311" s="21"/>
      <c r="N311" s="241"/>
      <c r="O311" s="21"/>
      <c r="P311" s="21"/>
      <c r="Q311" s="21"/>
      <c r="R311" s="21"/>
      <c r="S311" s="21"/>
      <c r="T311" s="21"/>
      <c r="U311" s="21"/>
      <c r="V311" s="22"/>
      <c r="W311" s="21"/>
      <c r="X311" s="241"/>
    </row>
    <row r="312" spans="1:24">
      <c r="A312" s="21"/>
      <c r="B312" s="22"/>
      <c r="C312" s="21"/>
      <c r="D312" s="21"/>
      <c r="E312" s="21"/>
      <c r="F312" s="21"/>
      <c r="G312" s="21"/>
      <c r="H312" s="21"/>
      <c r="I312" s="21"/>
      <c r="J312" s="21"/>
      <c r="K312" s="21"/>
      <c r="L312" s="22"/>
      <c r="M312" s="21"/>
      <c r="N312" s="241"/>
      <c r="O312" s="21"/>
      <c r="P312" s="21"/>
      <c r="Q312" s="21"/>
      <c r="R312" s="21"/>
      <c r="S312" s="21"/>
      <c r="T312" s="21"/>
      <c r="U312" s="21"/>
      <c r="V312" s="22"/>
      <c r="W312" s="21"/>
      <c r="X312" s="241"/>
    </row>
    <row r="313" spans="1:24">
      <c r="A313" s="21"/>
      <c r="B313" s="22"/>
      <c r="C313" s="21"/>
      <c r="D313" s="4" t="s">
        <v>35</v>
      </c>
      <c r="E313" s="21"/>
      <c r="F313" s="24"/>
      <c r="G313" s="21"/>
      <c r="H313" s="21"/>
      <c r="I313" s="4" t="s">
        <v>36</v>
      </c>
      <c r="J313" s="24"/>
      <c r="K313" s="21"/>
      <c r="L313" s="22"/>
      <c r="M313" s="21"/>
      <c r="N313" s="241"/>
      <c r="O313" s="21"/>
      <c r="P313" s="21"/>
      <c r="Q313" s="21"/>
      <c r="R313" s="21"/>
      <c r="S313" s="21"/>
      <c r="T313" s="21"/>
      <c r="U313" s="21"/>
      <c r="V313" s="22"/>
      <c r="W313" s="21"/>
      <c r="X313" s="241"/>
    </row>
    <row r="314" spans="1:24">
      <c r="A314" s="21"/>
      <c r="B314" s="22"/>
      <c r="C314" s="21"/>
      <c r="D314" s="4" t="s">
        <v>37</v>
      </c>
      <c r="E314" s="21"/>
      <c r="F314" s="24" t="s">
        <v>1030</v>
      </c>
      <c r="G314" s="21"/>
      <c r="H314" s="21"/>
      <c r="I314" s="4" t="s">
        <v>39</v>
      </c>
      <c r="J314" s="25">
        <v>45688</v>
      </c>
      <c r="K314" s="21"/>
      <c r="L314" s="22"/>
      <c r="M314" s="21"/>
      <c r="N314" s="241"/>
      <c r="O314" s="21"/>
      <c r="P314" s="21"/>
      <c r="Q314" s="21"/>
      <c r="R314" s="21"/>
      <c r="S314" s="21"/>
      <c r="T314" s="21"/>
      <c r="U314" s="21"/>
      <c r="V314" s="22"/>
      <c r="W314" s="21"/>
      <c r="X314" s="241"/>
    </row>
    <row r="315" spans="1:24">
      <c r="A315" s="21"/>
      <c r="B315" s="22"/>
      <c r="C315" s="21"/>
      <c r="D315" s="21"/>
      <c r="E315" s="21"/>
      <c r="F315" s="21"/>
      <c r="G315" s="21"/>
      <c r="H315" s="21"/>
      <c r="I315" s="21"/>
      <c r="J315" s="21"/>
      <c r="K315" s="21"/>
      <c r="L315" s="22"/>
      <c r="M315" s="21"/>
      <c r="N315" s="241"/>
      <c r="O315" s="21"/>
      <c r="P315" s="21"/>
      <c r="Q315" s="21"/>
      <c r="R315" s="21"/>
      <c r="S315" s="21"/>
      <c r="T315" s="21"/>
      <c r="U315" s="21"/>
      <c r="V315" s="22"/>
      <c r="W315" s="21"/>
      <c r="X315" s="241"/>
    </row>
    <row r="316" spans="1:24">
      <c r="A316" s="21"/>
      <c r="B316" s="22"/>
      <c r="C316" s="21"/>
      <c r="D316" s="4" t="s">
        <v>40</v>
      </c>
      <c r="E316" s="21"/>
      <c r="F316" s="21"/>
      <c r="G316" s="21"/>
      <c r="H316" s="21"/>
      <c r="I316" s="4" t="s">
        <v>41</v>
      </c>
      <c r="J316" s="24"/>
      <c r="K316" s="21"/>
      <c r="L316" s="22"/>
      <c r="M316" s="21"/>
      <c r="N316" s="241"/>
      <c r="O316" s="21"/>
      <c r="P316" s="21"/>
      <c r="Q316" s="21"/>
      <c r="R316" s="21"/>
      <c r="S316" s="21"/>
      <c r="T316" s="21"/>
      <c r="U316" s="21"/>
      <c r="V316" s="22"/>
      <c r="W316" s="21"/>
      <c r="X316" s="241"/>
    </row>
    <row r="317" spans="1:24">
      <c r="A317" s="21"/>
      <c r="B317" s="22"/>
      <c r="C317" s="21"/>
      <c r="D317" s="21"/>
      <c r="E317" s="24" t="s">
        <v>42</v>
      </c>
      <c r="F317" s="21"/>
      <c r="G317" s="21"/>
      <c r="H317" s="21"/>
      <c r="I317" s="4" t="s">
        <v>43</v>
      </c>
      <c r="J317" s="24"/>
      <c r="K317" s="21"/>
      <c r="L317" s="22"/>
      <c r="M317" s="21"/>
      <c r="N317" s="241"/>
      <c r="O317" s="21"/>
      <c r="P317" s="21"/>
      <c r="Q317" s="21"/>
      <c r="R317" s="21"/>
      <c r="S317" s="21"/>
      <c r="T317" s="21"/>
      <c r="U317" s="21"/>
      <c r="V317" s="22"/>
      <c r="W317" s="21"/>
      <c r="X317" s="241"/>
    </row>
    <row r="318" spans="1:24">
      <c r="A318" s="21"/>
      <c r="B318" s="22"/>
      <c r="C318" s="21"/>
      <c r="D318" s="21"/>
      <c r="E318" s="21"/>
      <c r="F318" s="21"/>
      <c r="G318" s="21"/>
      <c r="H318" s="21"/>
      <c r="I318" s="21"/>
      <c r="J318" s="21"/>
      <c r="K318" s="21"/>
      <c r="L318" s="22"/>
      <c r="M318" s="21"/>
      <c r="N318" s="241"/>
      <c r="O318" s="21"/>
      <c r="P318" s="21"/>
      <c r="Q318" s="21"/>
      <c r="R318" s="21"/>
      <c r="S318" s="21"/>
      <c r="T318" s="21"/>
      <c r="U318" s="21"/>
      <c r="V318" s="22"/>
      <c r="W318" s="21"/>
      <c r="X318" s="241"/>
    </row>
    <row r="319" spans="1:24">
      <c r="A319" s="21"/>
      <c r="B319" s="22"/>
      <c r="C319" s="21"/>
      <c r="D319" s="4" t="s">
        <v>44</v>
      </c>
      <c r="E319" s="21"/>
      <c r="F319" s="21"/>
      <c r="G319" s="21"/>
      <c r="H319" s="21"/>
      <c r="I319" s="4" t="s">
        <v>41</v>
      </c>
      <c r="J319" s="1">
        <f>'[2]Rekapitulace stavby'!AN315</f>
        <v>0</v>
      </c>
      <c r="K319" s="21"/>
      <c r="L319" s="22"/>
      <c r="M319" s="21"/>
      <c r="N319" s="241"/>
      <c r="O319" s="21"/>
      <c r="P319" s="21"/>
      <c r="Q319" s="21"/>
      <c r="R319" s="21"/>
      <c r="S319" s="21"/>
      <c r="T319" s="21"/>
      <c r="U319" s="21"/>
      <c r="V319" s="22"/>
      <c r="W319" s="21"/>
      <c r="X319" s="241"/>
    </row>
    <row r="320" spans="1:24">
      <c r="A320" s="21"/>
      <c r="B320" s="22"/>
      <c r="C320" s="21"/>
      <c r="D320" s="21"/>
      <c r="E320" s="536">
        <f>'[2]Rekapitulace stavby'!E316</f>
        <v>0</v>
      </c>
      <c r="F320" s="536"/>
      <c r="G320" s="536"/>
      <c r="H320" s="536"/>
      <c r="I320" s="4" t="s">
        <v>43</v>
      </c>
      <c r="J320" s="1">
        <f>'[2]Rekapitulace stavby'!AN316</f>
        <v>0</v>
      </c>
      <c r="K320" s="21"/>
      <c r="L320" s="22"/>
      <c r="M320" s="21"/>
      <c r="N320" s="241"/>
      <c r="O320" s="21"/>
      <c r="P320" s="21"/>
      <c r="Q320" s="21"/>
      <c r="R320" s="21"/>
      <c r="S320" s="21"/>
      <c r="T320" s="21"/>
      <c r="U320" s="21"/>
      <c r="V320" s="22"/>
      <c r="W320" s="21"/>
      <c r="X320" s="241"/>
    </row>
    <row r="321" spans="1:24">
      <c r="A321" s="21"/>
      <c r="B321" s="22"/>
      <c r="C321" s="21"/>
      <c r="D321" s="21"/>
      <c r="E321" s="21"/>
      <c r="F321" s="21"/>
      <c r="G321" s="21"/>
      <c r="H321" s="21"/>
      <c r="I321" s="21"/>
      <c r="J321" s="21"/>
      <c r="K321" s="21"/>
      <c r="L321" s="22"/>
      <c r="M321" s="21"/>
      <c r="N321" s="241"/>
      <c r="O321" s="21"/>
      <c r="P321" s="21"/>
      <c r="Q321" s="21"/>
      <c r="R321" s="21"/>
      <c r="S321" s="21"/>
      <c r="T321" s="21"/>
      <c r="U321" s="21"/>
      <c r="V321" s="22"/>
      <c r="W321" s="21"/>
      <c r="X321" s="241"/>
    </row>
    <row r="322" spans="1:24">
      <c r="A322" s="21"/>
      <c r="B322" s="22"/>
      <c r="C322" s="21"/>
      <c r="D322" s="4" t="s">
        <v>47</v>
      </c>
      <c r="E322" s="21"/>
      <c r="F322" s="21"/>
      <c r="G322" s="21"/>
      <c r="H322" s="21"/>
      <c r="I322" s="4" t="s">
        <v>41</v>
      </c>
      <c r="J322" s="24"/>
      <c r="K322" s="21"/>
      <c r="L322" s="22"/>
      <c r="M322" s="21"/>
      <c r="N322" s="241"/>
      <c r="O322" s="21"/>
      <c r="P322" s="21"/>
      <c r="Q322" s="21"/>
      <c r="R322" s="21"/>
      <c r="S322" s="21"/>
      <c r="T322" s="21"/>
      <c r="U322" s="21"/>
      <c r="V322" s="22"/>
      <c r="W322" s="21"/>
      <c r="X322" s="241"/>
    </row>
    <row r="323" spans="1:24">
      <c r="A323" s="21"/>
      <c r="B323" s="22"/>
      <c r="C323" s="21"/>
      <c r="D323" s="21"/>
      <c r="E323" s="24" t="s">
        <v>1031</v>
      </c>
      <c r="F323" s="21"/>
      <c r="G323" s="21"/>
      <c r="H323" s="21"/>
      <c r="I323" s="4" t="s">
        <v>43</v>
      </c>
      <c r="J323" s="24"/>
      <c r="K323" s="21"/>
      <c r="L323" s="22"/>
      <c r="M323" s="21"/>
      <c r="N323" s="241"/>
      <c r="O323" s="21"/>
      <c r="P323" s="21"/>
      <c r="Q323" s="21"/>
      <c r="R323" s="21"/>
      <c r="S323" s="21"/>
      <c r="T323" s="21"/>
      <c r="U323" s="21"/>
      <c r="V323" s="22"/>
      <c r="W323" s="21"/>
      <c r="X323" s="241"/>
    </row>
    <row r="324" spans="1:24">
      <c r="A324" s="21"/>
      <c r="B324" s="22"/>
      <c r="C324" s="21"/>
      <c r="D324" s="21"/>
      <c r="E324" s="21"/>
      <c r="F324" s="21"/>
      <c r="G324" s="21"/>
      <c r="H324" s="21"/>
      <c r="I324" s="21"/>
      <c r="J324" s="21"/>
      <c r="K324" s="21"/>
      <c r="L324" s="22"/>
      <c r="M324" s="21"/>
      <c r="N324" s="241"/>
      <c r="O324" s="21"/>
      <c r="P324" s="21"/>
      <c r="Q324" s="21"/>
      <c r="R324" s="21"/>
      <c r="S324" s="21"/>
      <c r="T324" s="21"/>
      <c r="U324" s="21"/>
      <c r="V324" s="22"/>
      <c r="W324" s="21"/>
      <c r="X324" s="241"/>
    </row>
    <row r="325" spans="1:24">
      <c r="A325" s="21"/>
      <c r="B325" s="22"/>
      <c r="C325" s="21"/>
      <c r="D325" s="4" t="s">
        <v>49</v>
      </c>
      <c r="E325" s="21"/>
      <c r="F325" s="21"/>
      <c r="G325" s="21"/>
      <c r="H325" s="21"/>
      <c r="I325" s="4" t="s">
        <v>41</v>
      </c>
      <c r="J325" s="24" t="str">
        <f>IF('[2]Rekapitulace stavby'!AN321="","",'[2]Rekapitulace stavby'!AN321)</f>
        <v/>
      </c>
      <c r="K325" s="21"/>
      <c r="L325" s="22"/>
      <c r="M325" s="21"/>
      <c r="N325" s="241"/>
      <c r="O325" s="21"/>
      <c r="P325" s="21"/>
      <c r="Q325" s="21"/>
      <c r="R325" s="21"/>
      <c r="S325" s="21"/>
      <c r="T325" s="21"/>
      <c r="U325" s="21"/>
      <c r="V325" s="22"/>
      <c r="W325" s="21"/>
      <c r="X325" s="241"/>
    </row>
    <row r="326" spans="1:24">
      <c r="A326" s="21"/>
      <c r="B326" s="22"/>
      <c r="C326" s="21"/>
      <c r="D326" s="21"/>
      <c r="E326" s="24" t="str">
        <f>IF('[2]Rekapitulace stavby'!E322="","",'[2]Rekapitulace stavby'!E322)</f>
        <v/>
      </c>
      <c r="F326" s="21"/>
      <c r="G326" s="21"/>
      <c r="H326" s="21"/>
      <c r="I326" s="4" t="s">
        <v>43</v>
      </c>
      <c r="J326" s="24" t="str">
        <f>IF('[2]Rekapitulace stavby'!AN322="","",'[2]Rekapitulace stavby'!AN322)</f>
        <v/>
      </c>
      <c r="K326" s="21"/>
      <c r="L326" s="22"/>
      <c r="M326" s="21"/>
      <c r="N326" s="241"/>
      <c r="O326" s="21"/>
      <c r="P326" s="21"/>
      <c r="Q326" s="21"/>
      <c r="R326" s="21"/>
      <c r="S326" s="21"/>
      <c r="T326" s="21"/>
      <c r="U326" s="21"/>
      <c r="V326" s="22"/>
      <c r="W326" s="21"/>
      <c r="X326" s="241"/>
    </row>
    <row r="327" spans="1:24">
      <c r="A327" s="21"/>
      <c r="B327" s="22"/>
      <c r="C327" s="21"/>
      <c r="D327" s="21"/>
      <c r="E327" s="21"/>
      <c r="F327" s="21"/>
      <c r="G327" s="21"/>
      <c r="H327" s="21"/>
      <c r="I327" s="21"/>
      <c r="J327" s="21"/>
      <c r="K327" s="21"/>
      <c r="L327" s="22"/>
      <c r="M327" s="21"/>
      <c r="N327" s="241"/>
      <c r="O327" s="21"/>
      <c r="P327" s="21"/>
      <c r="Q327" s="21"/>
      <c r="R327" s="21"/>
      <c r="S327" s="21"/>
      <c r="T327" s="21"/>
      <c r="U327" s="21"/>
      <c r="V327" s="22"/>
      <c r="W327" s="21"/>
      <c r="X327" s="241"/>
    </row>
    <row r="328" spans="1:24">
      <c r="A328" s="21"/>
      <c r="B328" s="22"/>
      <c r="C328" s="21"/>
      <c r="D328" s="4" t="s">
        <v>50</v>
      </c>
      <c r="E328" s="21"/>
      <c r="F328" s="21"/>
      <c r="G328" s="21"/>
      <c r="H328" s="21"/>
      <c r="I328" s="21"/>
      <c r="J328" s="21"/>
      <c r="K328" s="21"/>
      <c r="L328" s="22"/>
      <c r="M328" s="21"/>
      <c r="N328" s="241"/>
      <c r="O328" s="21"/>
      <c r="P328" s="21"/>
      <c r="Q328" s="21"/>
      <c r="R328" s="21"/>
      <c r="S328" s="21"/>
      <c r="T328" s="21"/>
      <c r="U328" s="21"/>
      <c r="V328" s="22"/>
      <c r="W328" s="21"/>
      <c r="X328" s="241"/>
    </row>
    <row r="329" spans="1:24" ht="57.6" customHeight="1">
      <c r="A329" s="21"/>
      <c r="B329" s="22"/>
      <c r="C329" s="21"/>
      <c r="D329" s="21"/>
      <c r="E329" s="534" t="s">
        <v>51</v>
      </c>
      <c r="F329" s="534"/>
      <c r="G329" s="534"/>
      <c r="H329" s="534"/>
      <c r="I329" s="21"/>
      <c r="J329" s="21"/>
      <c r="K329" s="21"/>
      <c r="L329" s="22"/>
      <c r="M329" s="21"/>
      <c r="N329" s="241"/>
      <c r="O329" s="21"/>
      <c r="P329" s="21"/>
      <c r="Q329" s="21"/>
      <c r="R329" s="21"/>
      <c r="S329" s="21"/>
      <c r="T329" s="21"/>
      <c r="U329" s="21"/>
      <c r="V329" s="22"/>
      <c r="W329" s="21"/>
      <c r="X329" s="241"/>
    </row>
    <row r="330" spans="1:24">
      <c r="A330" s="21"/>
      <c r="B330" s="22"/>
      <c r="C330" s="21"/>
      <c r="D330" s="21"/>
      <c r="E330" s="21"/>
      <c r="F330" s="21"/>
      <c r="G330" s="21"/>
      <c r="H330" s="21"/>
      <c r="I330" s="21"/>
      <c r="J330" s="21"/>
      <c r="K330" s="21"/>
      <c r="L330" s="22"/>
      <c r="M330" s="21"/>
      <c r="N330" s="241"/>
      <c r="O330" s="21"/>
      <c r="P330" s="21"/>
      <c r="Q330" s="21"/>
      <c r="R330" s="21"/>
      <c r="S330" s="21"/>
      <c r="T330" s="21"/>
      <c r="U330" s="21"/>
      <c r="V330" s="22"/>
      <c r="W330" s="21"/>
      <c r="X330" s="241"/>
    </row>
    <row r="331" spans="1:24">
      <c r="A331" s="21"/>
      <c r="B331" s="22"/>
      <c r="C331" s="21"/>
      <c r="D331" s="26"/>
      <c r="E331" s="26"/>
      <c r="F331" s="26"/>
      <c r="G331" s="26"/>
      <c r="H331" s="26"/>
      <c r="I331" s="26"/>
      <c r="J331" s="26"/>
      <c r="K331" s="26"/>
      <c r="L331" s="22"/>
      <c r="M331" s="21"/>
      <c r="N331" s="241"/>
      <c r="O331" s="21"/>
      <c r="P331" s="21"/>
      <c r="Q331" s="21"/>
      <c r="R331" s="21"/>
      <c r="S331" s="21"/>
      <c r="T331" s="21"/>
      <c r="U331" s="21"/>
      <c r="V331" s="22"/>
      <c r="W331" s="21"/>
      <c r="X331" s="241"/>
    </row>
    <row r="332" spans="1:24">
      <c r="A332" s="21"/>
      <c r="B332" s="22"/>
      <c r="C332" s="21"/>
      <c r="D332" s="28" t="s">
        <v>52</v>
      </c>
      <c r="E332" s="21"/>
      <c r="F332" s="21"/>
      <c r="G332" s="21"/>
      <c r="H332" s="21"/>
      <c r="I332" s="21"/>
      <c r="J332" s="29">
        <f>ROUND(J386, 2)</f>
        <v>27450</v>
      </c>
      <c r="K332" s="21"/>
      <c r="L332" s="22"/>
      <c r="M332" s="21"/>
      <c r="N332" s="241"/>
      <c r="O332" s="21"/>
      <c r="P332" s="21"/>
      <c r="Q332" s="21"/>
      <c r="R332" s="21"/>
      <c r="S332" s="21"/>
      <c r="T332" s="21"/>
      <c r="U332" s="21"/>
      <c r="V332" s="22"/>
      <c r="W332" s="21"/>
      <c r="X332" s="241"/>
    </row>
    <row r="333" spans="1:24">
      <c r="A333" s="21"/>
      <c r="B333" s="22"/>
      <c r="C333" s="21"/>
      <c r="D333" s="26"/>
      <c r="E333" s="26"/>
      <c r="F333" s="26"/>
      <c r="G333" s="26"/>
      <c r="H333" s="26"/>
      <c r="I333" s="26"/>
      <c r="J333" s="26"/>
      <c r="K333" s="26"/>
      <c r="L333" s="22"/>
      <c r="M333" s="21"/>
      <c r="N333" s="241"/>
      <c r="O333" s="21"/>
      <c r="P333" s="21"/>
      <c r="Q333" s="21"/>
      <c r="R333" s="21"/>
      <c r="S333" s="21"/>
      <c r="T333" s="21"/>
      <c r="U333" s="21"/>
      <c r="V333" s="22"/>
      <c r="W333" s="21"/>
      <c r="X333" s="241"/>
    </row>
    <row r="334" spans="1:24">
      <c r="A334" s="21"/>
      <c r="B334" s="22"/>
      <c r="C334" s="21"/>
      <c r="D334" s="21"/>
      <c r="E334" s="21"/>
      <c r="F334" s="144" t="s">
        <v>53</v>
      </c>
      <c r="G334" s="21"/>
      <c r="H334" s="21"/>
      <c r="I334" s="144" t="s">
        <v>54</v>
      </c>
      <c r="J334" s="144" t="s">
        <v>55</v>
      </c>
      <c r="K334" s="21"/>
      <c r="L334" s="22"/>
      <c r="M334" s="21"/>
      <c r="N334" s="241"/>
      <c r="O334" s="21"/>
      <c r="P334" s="21"/>
      <c r="Q334" s="21"/>
      <c r="R334" s="21"/>
      <c r="S334" s="21"/>
      <c r="T334" s="21"/>
      <c r="U334" s="21"/>
      <c r="V334" s="22"/>
      <c r="W334" s="21"/>
      <c r="X334" s="241"/>
    </row>
    <row r="335" spans="1:24">
      <c r="A335" s="21"/>
      <c r="B335" s="22"/>
      <c r="C335" s="21"/>
      <c r="D335" s="145" t="s">
        <v>56</v>
      </c>
      <c r="E335" s="4" t="s">
        <v>57</v>
      </c>
      <c r="F335" s="32" t="e">
        <f>ROUND((SUM(#REF!)),  2)</f>
        <v>#REF!</v>
      </c>
      <c r="G335" s="21"/>
      <c r="H335" s="21"/>
      <c r="I335" s="33">
        <v>0.21</v>
      </c>
      <c r="J335" s="32" t="e">
        <f>ROUND(((SUM(#REF!))*I335),  2)</f>
        <v>#REF!</v>
      </c>
      <c r="K335" s="21"/>
      <c r="L335" s="22"/>
      <c r="M335" s="21"/>
      <c r="N335" s="241"/>
      <c r="O335" s="21"/>
      <c r="P335" s="21"/>
      <c r="Q335" s="21"/>
      <c r="R335" s="21"/>
      <c r="S335" s="21"/>
      <c r="T335" s="21"/>
      <c r="U335" s="21"/>
      <c r="V335" s="22"/>
      <c r="W335" s="21"/>
      <c r="X335" s="241"/>
    </row>
    <row r="336" spans="1:24">
      <c r="A336" s="21"/>
      <c r="B336" s="22"/>
      <c r="C336" s="21"/>
      <c r="D336" s="21"/>
      <c r="E336" s="4" t="s">
        <v>58</v>
      </c>
      <c r="F336" s="32" t="e">
        <f>ROUND((SUM(#REF!)),  2)</f>
        <v>#REF!</v>
      </c>
      <c r="G336" s="21"/>
      <c r="H336" s="21"/>
      <c r="I336" s="33">
        <v>0.15</v>
      </c>
      <c r="J336" s="32" t="e">
        <f>ROUND(((SUM(#REF!))*I336),  2)</f>
        <v>#REF!</v>
      </c>
      <c r="K336" s="21"/>
      <c r="L336" s="22"/>
      <c r="M336" s="21"/>
      <c r="N336" s="241"/>
      <c r="O336" s="21"/>
      <c r="P336" s="21"/>
      <c r="Q336" s="21"/>
      <c r="R336" s="21"/>
      <c r="S336" s="21"/>
      <c r="T336" s="21"/>
      <c r="U336" s="21"/>
      <c r="V336" s="22"/>
      <c r="W336" s="21"/>
      <c r="X336" s="241"/>
    </row>
    <row r="337" spans="1:24">
      <c r="A337" s="21"/>
      <c r="B337" s="22"/>
      <c r="C337" s="21"/>
      <c r="D337" s="21"/>
      <c r="E337" s="4" t="s">
        <v>59</v>
      </c>
      <c r="F337" s="32" t="e">
        <f>ROUND((SUM(#REF!)),  2)</f>
        <v>#REF!</v>
      </c>
      <c r="G337" s="21"/>
      <c r="H337" s="21"/>
      <c r="I337" s="33">
        <v>0.21</v>
      </c>
      <c r="J337" s="32">
        <f>0</f>
        <v>0</v>
      </c>
      <c r="K337" s="21"/>
      <c r="L337" s="22"/>
      <c r="M337" s="21"/>
      <c r="N337" s="241"/>
      <c r="O337" s="21"/>
      <c r="P337" s="21"/>
      <c r="Q337" s="21"/>
      <c r="R337" s="21"/>
      <c r="S337" s="21"/>
      <c r="T337" s="21"/>
      <c r="U337" s="21"/>
      <c r="V337" s="22"/>
      <c r="W337" s="21"/>
      <c r="X337" s="241"/>
    </row>
    <row r="338" spans="1:24">
      <c r="A338" s="21"/>
      <c r="B338" s="22"/>
      <c r="C338" s="21"/>
      <c r="D338" s="21"/>
      <c r="E338" s="4" t="s">
        <v>60</v>
      </c>
      <c r="F338" s="32" t="e">
        <f>ROUND((SUM(#REF!)),  2)</f>
        <v>#REF!</v>
      </c>
      <c r="G338" s="21"/>
      <c r="H338" s="21"/>
      <c r="I338" s="33">
        <v>0.15</v>
      </c>
      <c r="J338" s="32">
        <f>0</f>
        <v>0</v>
      </c>
      <c r="K338" s="21"/>
      <c r="L338" s="22"/>
      <c r="M338" s="21"/>
      <c r="N338" s="241"/>
      <c r="O338" s="21"/>
      <c r="P338" s="21"/>
      <c r="Q338" s="21"/>
      <c r="R338" s="21"/>
      <c r="S338" s="21"/>
      <c r="T338" s="21"/>
      <c r="U338" s="21"/>
      <c r="V338" s="22"/>
      <c r="W338" s="21"/>
      <c r="X338" s="241"/>
    </row>
    <row r="339" spans="1:24">
      <c r="A339" s="21"/>
      <c r="B339" s="22"/>
      <c r="C339" s="21"/>
      <c r="D339" s="21"/>
      <c r="E339" s="4" t="s">
        <v>61</v>
      </c>
      <c r="F339" s="32" t="e">
        <f>ROUND((SUM(#REF!)),  2)</f>
        <v>#REF!</v>
      </c>
      <c r="G339" s="21"/>
      <c r="H339" s="21"/>
      <c r="I339" s="33">
        <v>0</v>
      </c>
      <c r="J339" s="32">
        <f>0</f>
        <v>0</v>
      </c>
      <c r="K339" s="21"/>
      <c r="L339" s="22"/>
      <c r="M339" s="21"/>
      <c r="N339" s="241"/>
      <c r="O339" s="21"/>
      <c r="P339" s="21"/>
      <c r="Q339" s="21"/>
      <c r="R339" s="21"/>
      <c r="S339" s="21"/>
      <c r="T339" s="21"/>
      <c r="U339" s="21"/>
      <c r="V339" s="22"/>
      <c r="W339" s="21"/>
      <c r="X339" s="241"/>
    </row>
    <row r="340" spans="1:24">
      <c r="A340" s="21"/>
      <c r="B340" s="22"/>
      <c r="C340" s="21"/>
      <c r="D340" s="21"/>
      <c r="E340" s="21"/>
      <c r="F340" s="21"/>
      <c r="G340" s="21"/>
      <c r="H340" s="21"/>
      <c r="I340" s="21"/>
      <c r="J340" s="21"/>
      <c r="K340" s="21"/>
      <c r="L340" s="22"/>
      <c r="M340" s="21"/>
      <c r="N340" s="241"/>
      <c r="O340" s="21"/>
      <c r="P340" s="21"/>
      <c r="Q340" s="21"/>
      <c r="R340" s="21"/>
      <c r="S340" s="21"/>
      <c r="T340" s="21"/>
      <c r="U340" s="21"/>
      <c r="V340" s="22"/>
      <c r="W340" s="21"/>
      <c r="X340" s="241"/>
    </row>
    <row r="341" spans="1:24">
      <c r="A341" s="21"/>
      <c r="B341" s="22"/>
      <c r="C341" s="34"/>
      <c r="D341" s="35" t="s">
        <v>62</v>
      </c>
      <c r="E341" s="36"/>
      <c r="F341" s="36"/>
      <c r="G341" s="146" t="s">
        <v>63</v>
      </c>
      <c r="H341" s="147" t="s">
        <v>64</v>
      </c>
      <c r="I341" s="36"/>
      <c r="J341" s="39" t="e">
        <f>SUM(J332:J339)</f>
        <v>#REF!</v>
      </c>
      <c r="K341" s="148"/>
      <c r="L341" s="22"/>
      <c r="M341" s="21"/>
      <c r="N341" s="241"/>
      <c r="O341" s="21"/>
      <c r="P341" s="21"/>
      <c r="Q341" s="21"/>
      <c r="R341" s="21"/>
      <c r="S341" s="21"/>
      <c r="T341" s="21"/>
      <c r="U341" s="21"/>
      <c r="V341" s="22"/>
      <c r="W341" s="21"/>
      <c r="X341" s="241"/>
    </row>
    <row r="342" spans="1:24">
      <c r="A342" s="21"/>
      <c r="B342" s="41"/>
      <c r="C342" s="42"/>
      <c r="D342" s="42"/>
      <c r="E342" s="42"/>
      <c r="F342" s="42"/>
      <c r="G342" s="42"/>
      <c r="H342" s="42"/>
      <c r="I342" s="42"/>
      <c r="J342" s="42"/>
      <c r="K342" s="42"/>
      <c r="L342" s="22"/>
      <c r="M342" s="21"/>
      <c r="N342" s="241"/>
      <c r="O342" s="21"/>
      <c r="P342" s="21"/>
      <c r="Q342" s="21"/>
      <c r="R342" s="21"/>
      <c r="S342" s="21"/>
      <c r="T342" s="21"/>
      <c r="U342" s="21"/>
      <c r="V342" s="22"/>
      <c r="W342" s="21"/>
      <c r="X342" s="241"/>
    </row>
    <row r="343" spans="1:24">
      <c r="N343" s="13"/>
      <c r="X343" s="13"/>
    </row>
    <row r="344" spans="1:24">
      <c r="N344" s="13"/>
      <c r="X344" s="13"/>
    </row>
    <row r="345" spans="1:24">
      <c r="N345" s="13"/>
      <c r="X345" s="13"/>
    </row>
    <row r="346" spans="1:24">
      <c r="A346" s="21"/>
      <c r="B346" s="44"/>
      <c r="C346" s="45"/>
      <c r="D346" s="45"/>
      <c r="E346" s="45"/>
      <c r="F346" s="45"/>
      <c r="G346" s="45"/>
      <c r="H346" s="45"/>
      <c r="I346" s="45"/>
      <c r="J346" s="45"/>
      <c r="K346" s="45"/>
      <c r="L346" s="22"/>
      <c r="M346" s="21"/>
      <c r="N346" s="241"/>
      <c r="O346" s="21"/>
      <c r="P346" s="21"/>
      <c r="Q346" s="21"/>
      <c r="R346" s="21"/>
      <c r="S346" s="21"/>
      <c r="T346" s="21"/>
      <c r="U346" s="21"/>
      <c r="V346" s="22"/>
      <c r="W346" s="21"/>
      <c r="X346" s="241"/>
    </row>
    <row r="347" spans="1:24" ht="18">
      <c r="A347" s="21"/>
      <c r="B347" s="22"/>
      <c r="C347" s="18" t="s">
        <v>65</v>
      </c>
      <c r="D347" s="21"/>
      <c r="E347" s="21"/>
      <c r="F347" s="21"/>
      <c r="G347" s="21"/>
      <c r="H347" s="21"/>
      <c r="I347" s="21"/>
      <c r="J347" s="21"/>
      <c r="K347" s="21"/>
      <c r="L347" s="22"/>
      <c r="M347" s="21"/>
      <c r="N347" s="241"/>
      <c r="O347" s="21"/>
      <c r="P347" s="21"/>
      <c r="Q347" s="21"/>
      <c r="R347" s="21"/>
      <c r="S347" s="21"/>
      <c r="T347" s="21"/>
      <c r="U347" s="21"/>
      <c r="V347" s="22"/>
      <c r="W347" s="21"/>
      <c r="X347" s="241"/>
    </row>
    <row r="348" spans="1:24">
      <c r="A348" s="21"/>
      <c r="B348" s="22"/>
      <c r="C348" s="21"/>
      <c r="D348" s="21"/>
      <c r="E348" s="21"/>
      <c r="F348" s="21"/>
      <c r="G348" s="21"/>
      <c r="H348" s="21"/>
      <c r="I348" s="21"/>
      <c r="J348" s="21"/>
      <c r="K348" s="21"/>
      <c r="L348" s="22"/>
      <c r="M348" s="21"/>
      <c r="N348" s="241"/>
      <c r="O348" s="21"/>
      <c r="P348" s="21"/>
      <c r="Q348" s="21"/>
      <c r="R348" s="21"/>
      <c r="S348" s="21"/>
      <c r="T348" s="21"/>
      <c r="U348" s="21"/>
      <c r="V348" s="22"/>
      <c r="W348" s="21"/>
      <c r="X348" s="241"/>
    </row>
    <row r="349" spans="1:24">
      <c r="A349" s="21"/>
      <c r="B349" s="22"/>
      <c r="C349" s="4" t="s">
        <v>32</v>
      </c>
      <c r="D349" s="21"/>
      <c r="E349" s="21"/>
      <c r="F349" s="21"/>
      <c r="G349" s="21"/>
      <c r="H349" s="21"/>
      <c r="I349" s="21"/>
      <c r="J349" s="21"/>
      <c r="K349" s="21"/>
      <c r="L349" s="22"/>
      <c r="M349" s="21"/>
      <c r="N349" s="241"/>
      <c r="O349" s="21"/>
      <c r="P349" s="21"/>
      <c r="Q349" s="21"/>
      <c r="R349" s="21"/>
      <c r="S349" s="21"/>
      <c r="T349" s="21"/>
      <c r="U349" s="21"/>
      <c r="V349" s="22"/>
      <c r="W349" s="21"/>
      <c r="X349" s="241"/>
    </row>
    <row r="350" spans="1:24">
      <c r="A350" s="21"/>
      <c r="B350" s="22"/>
      <c r="C350" s="21"/>
      <c r="D350" s="21"/>
      <c r="E350" s="532">
        <f>E309</f>
        <v>0</v>
      </c>
      <c r="F350" s="532"/>
      <c r="G350" s="532"/>
      <c r="H350" s="532"/>
      <c r="I350" s="21"/>
      <c r="J350" s="21"/>
      <c r="K350" s="21"/>
      <c r="L350" s="22"/>
      <c r="M350" s="21"/>
      <c r="N350" s="241"/>
      <c r="O350" s="21"/>
      <c r="P350" s="21"/>
      <c r="Q350" s="21"/>
      <c r="R350" s="21"/>
      <c r="S350" s="21"/>
      <c r="T350" s="21"/>
      <c r="U350" s="21"/>
      <c r="V350" s="22"/>
      <c r="W350" s="21"/>
      <c r="X350" s="241"/>
    </row>
    <row r="351" spans="1:24">
      <c r="A351" s="21"/>
      <c r="B351" s="22"/>
      <c r="C351" s="4" t="s">
        <v>33</v>
      </c>
      <c r="D351" s="21"/>
      <c r="E351" s="21"/>
      <c r="F351" s="21"/>
      <c r="G351" s="21"/>
      <c r="H351" s="21"/>
      <c r="I351" s="21"/>
      <c r="J351" s="21"/>
      <c r="K351" s="21"/>
      <c r="L351" s="22"/>
      <c r="M351" s="21"/>
      <c r="N351" s="241"/>
      <c r="O351" s="21"/>
      <c r="P351" s="21"/>
      <c r="Q351" s="21"/>
      <c r="R351" s="21"/>
      <c r="S351" s="21"/>
      <c r="T351" s="21"/>
      <c r="U351" s="21"/>
      <c r="V351" s="22"/>
      <c r="W351" s="21"/>
      <c r="X351" s="241"/>
    </row>
    <row r="352" spans="1:24">
      <c r="A352" s="21"/>
      <c r="B352" s="22"/>
      <c r="C352" s="21"/>
      <c r="D352" s="21"/>
      <c r="E352" s="531" t="str">
        <f>E311</f>
        <v>VON - Vedlejší a ostatní náklady</v>
      </c>
      <c r="F352" s="531"/>
      <c r="G352" s="531"/>
      <c r="H352" s="531"/>
      <c r="I352" s="21"/>
      <c r="J352" s="21"/>
      <c r="K352" s="21"/>
      <c r="L352" s="22"/>
      <c r="M352" s="21"/>
      <c r="N352" s="241"/>
      <c r="O352" s="21"/>
      <c r="P352" s="21"/>
      <c r="Q352" s="21"/>
      <c r="R352" s="21"/>
      <c r="S352" s="21"/>
      <c r="T352" s="21"/>
      <c r="U352" s="21"/>
      <c r="V352" s="22"/>
      <c r="W352" s="21"/>
      <c r="X352" s="241"/>
    </row>
    <row r="353" spans="1:24">
      <c r="A353" s="21"/>
      <c r="B353" s="22"/>
      <c r="C353" s="21"/>
      <c r="D353" s="21"/>
      <c r="E353" s="21"/>
      <c r="F353" s="21"/>
      <c r="G353" s="21"/>
      <c r="H353" s="21"/>
      <c r="I353" s="21"/>
      <c r="J353" s="21"/>
      <c r="K353" s="21"/>
      <c r="L353" s="22"/>
      <c r="M353" s="21"/>
      <c r="N353" s="241"/>
      <c r="O353" s="21"/>
      <c r="P353" s="21"/>
      <c r="Q353" s="21"/>
      <c r="R353" s="21"/>
      <c r="S353" s="21"/>
      <c r="T353" s="21"/>
      <c r="U353" s="21"/>
      <c r="V353" s="22"/>
      <c r="W353" s="21"/>
      <c r="X353" s="241"/>
    </row>
    <row r="354" spans="1:24">
      <c r="A354" s="21"/>
      <c r="B354" s="22"/>
      <c r="C354" s="4" t="s">
        <v>37</v>
      </c>
      <c r="D354" s="21"/>
      <c r="E354" s="21"/>
      <c r="F354" s="24" t="str">
        <f>F314</f>
        <v>k.ú. Liteň (685267), ulice Dlouhá</v>
      </c>
      <c r="G354" s="21"/>
      <c r="H354" s="21"/>
      <c r="I354" s="4" t="s">
        <v>39</v>
      </c>
      <c r="J354" s="25">
        <f>IF(J314="","",J314)</f>
        <v>45688</v>
      </c>
      <c r="K354" s="21"/>
      <c r="L354" s="22"/>
      <c r="M354" s="21"/>
      <c r="N354" s="241"/>
      <c r="O354" s="21"/>
      <c r="P354" s="21"/>
      <c r="Q354" s="21"/>
      <c r="R354" s="21"/>
      <c r="S354" s="21"/>
      <c r="T354" s="21"/>
      <c r="U354" s="21"/>
      <c r="V354" s="22"/>
      <c r="W354" s="21"/>
      <c r="X354" s="241"/>
    </row>
    <row r="355" spans="1:24">
      <c r="A355" s="21"/>
      <c r="B355" s="22"/>
      <c r="C355" s="21"/>
      <c r="D355" s="21"/>
      <c r="E355" s="21"/>
      <c r="F355" s="21"/>
      <c r="G355" s="21"/>
      <c r="H355" s="21"/>
      <c r="I355" s="21"/>
      <c r="J355" s="21"/>
      <c r="K355" s="21"/>
      <c r="L355" s="22"/>
      <c r="M355" s="21"/>
      <c r="N355" s="241"/>
      <c r="O355" s="21"/>
      <c r="P355" s="21"/>
      <c r="Q355" s="21"/>
      <c r="R355" s="21"/>
      <c r="S355" s="21"/>
      <c r="T355" s="21"/>
      <c r="U355" s="21"/>
      <c r="V355" s="22"/>
      <c r="W355" s="21"/>
      <c r="X355" s="241"/>
    </row>
    <row r="356" spans="1:24">
      <c r="A356" s="21"/>
      <c r="B356" s="22"/>
      <c r="C356" s="4" t="s">
        <v>40</v>
      </c>
      <c r="D356" s="21"/>
      <c r="E356" s="21"/>
      <c r="F356" s="24" t="str">
        <f>E317</f>
        <v>Městys Liteň</v>
      </c>
      <c r="G356" s="21"/>
      <c r="H356" s="21"/>
      <c r="I356" s="4" t="s">
        <v>47</v>
      </c>
      <c r="J356" s="24" t="str">
        <f>E323</f>
        <v>Ing. Zdeněk Tesař</v>
      </c>
      <c r="K356" s="21"/>
      <c r="L356" s="22"/>
      <c r="M356" s="21"/>
      <c r="N356" s="241"/>
      <c r="O356" s="21"/>
      <c r="P356" s="21"/>
      <c r="Q356" s="21"/>
      <c r="R356" s="21"/>
      <c r="S356" s="21"/>
      <c r="T356" s="21"/>
      <c r="U356" s="21"/>
      <c r="V356" s="22"/>
      <c r="W356" s="21"/>
      <c r="X356" s="241"/>
    </row>
    <row r="357" spans="1:24">
      <c r="A357" s="21"/>
      <c r="B357" s="22"/>
      <c r="C357" s="4" t="s">
        <v>44</v>
      </c>
      <c r="D357" s="21"/>
      <c r="E357" s="21"/>
      <c r="F357" s="24">
        <f>IF(E320="","",E320)</f>
        <v>0</v>
      </c>
      <c r="G357" s="21"/>
      <c r="H357" s="21"/>
      <c r="I357" s="4" t="s">
        <v>49</v>
      </c>
      <c r="J357" s="24" t="str">
        <f>E326</f>
        <v/>
      </c>
      <c r="K357" s="21"/>
      <c r="L357" s="22"/>
      <c r="M357" s="21"/>
      <c r="N357" s="241"/>
      <c r="O357" s="21"/>
      <c r="P357" s="21"/>
      <c r="Q357" s="21"/>
      <c r="R357" s="21"/>
      <c r="S357" s="21"/>
      <c r="T357" s="21"/>
      <c r="U357" s="21"/>
      <c r="V357" s="22"/>
      <c r="W357" s="21"/>
      <c r="X357" s="241"/>
    </row>
    <row r="358" spans="1:24">
      <c r="A358" s="21"/>
      <c r="B358" s="22"/>
      <c r="C358" s="21"/>
      <c r="D358" s="21"/>
      <c r="E358" s="21"/>
      <c r="F358" s="21"/>
      <c r="G358" s="21"/>
      <c r="H358" s="21"/>
      <c r="I358" s="21"/>
      <c r="J358" s="21"/>
      <c r="K358" s="21"/>
      <c r="L358" s="22"/>
      <c r="M358" s="21"/>
      <c r="N358" s="241"/>
      <c r="O358" s="21"/>
      <c r="P358" s="21"/>
      <c r="Q358" s="21"/>
      <c r="R358" s="21"/>
      <c r="S358" s="21"/>
      <c r="T358" s="21"/>
      <c r="U358" s="21"/>
      <c r="V358" s="22"/>
      <c r="W358" s="21"/>
      <c r="X358" s="241"/>
    </row>
    <row r="359" spans="1:24">
      <c r="A359" s="21"/>
      <c r="B359" s="22"/>
      <c r="C359" s="46" t="s">
        <v>66</v>
      </c>
      <c r="D359" s="34"/>
      <c r="E359" s="34"/>
      <c r="F359" s="34"/>
      <c r="G359" s="34"/>
      <c r="H359" s="34"/>
      <c r="I359" s="34"/>
      <c r="J359" s="149" t="s">
        <v>67</v>
      </c>
      <c r="K359" s="34"/>
      <c r="L359" s="22"/>
      <c r="M359" s="21"/>
      <c r="N359" s="241"/>
      <c r="O359" s="21"/>
      <c r="P359" s="21"/>
      <c r="Q359" s="21"/>
      <c r="R359" s="21"/>
      <c r="S359" s="21"/>
      <c r="T359" s="21"/>
      <c r="U359" s="21"/>
      <c r="V359" s="22"/>
      <c r="W359" s="21"/>
      <c r="X359" s="241"/>
    </row>
    <row r="360" spans="1:24">
      <c r="A360" s="21"/>
      <c r="B360" s="22"/>
      <c r="C360" s="21"/>
      <c r="D360" s="21"/>
      <c r="E360" s="21"/>
      <c r="F360" s="21"/>
      <c r="G360" s="21"/>
      <c r="H360" s="21"/>
      <c r="I360" s="21"/>
      <c r="J360" s="21"/>
      <c r="K360" s="21"/>
      <c r="L360" s="22"/>
      <c r="M360" s="21"/>
      <c r="N360" s="241"/>
      <c r="O360" s="21"/>
      <c r="P360" s="21"/>
      <c r="Q360" s="21"/>
      <c r="R360" s="21"/>
      <c r="S360" s="21"/>
      <c r="T360" s="21"/>
      <c r="U360" s="21"/>
      <c r="V360" s="22"/>
      <c r="W360" s="21"/>
      <c r="X360" s="241"/>
    </row>
    <row r="361" spans="1:24">
      <c r="A361" s="21"/>
      <c r="B361" s="22"/>
      <c r="C361" s="48" t="s">
        <v>68</v>
      </c>
      <c r="D361" s="21"/>
      <c r="E361" s="21"/>
      <c r="F361" s="21"/>
      <c r="G361" s="21"/>
      <c r="H361" s="21"/>
      <c r="I361" s="21"/>
      <c r="J361" s="29">
        <f>J386</f>
        <v>27450</v>
      </c>
      <c r="K361" s="21"/>
      <c r="L361" s="22"/>
      <c r="M361" s="21"/>
      <c r="N361" s="241"/>
      <c r="O361" s="21"/>
      <c r="P361" s="21"/>
      <c r="Q361" s="21"/>
      <c r="R361" s="21"/>
      <c r="S361" s="21"/>
      <c r="T361" s="21"/>
      <c r="U361" s="21"/>
      <c r="V361" s="22"/>
      <c r="W361" s="21"/>
      <c r="X361" s="241"/>
    </row>
    <row r="362" spans="1:24">
      <c r="A362" s="49"/>
      <c r="B362" s="50"/>
      <c r="C362" s="49"/>
      <c r="D362" s="51" t="s">
        <v>908</v>
      </c>
      <c r="E362" s="52"/>
      <c r="F362" s="52"/>
      <c r="G362" s="52"/>
      <c r="H362" s="52"/>
      <c r="I362" s="52"/>
      <c r="J362" s="53">
        <f>J387</f>
        <v>27450</v>
      </c>
      <c r="K362" s="49"/>
      <c r="L362" s="344"/>
      <c r="M362" s="49"/>
      <c r="N362" s="345"/>
      <c r="O362" s="49"/>
      <c r="P362" s="49"/>
      <c r="Q362" s="49"/>
      <c r="R362" s="49"/>
      <c r="S362" s="49"/>
      <c r="T362" s="49"/>
      <c r="U362" s="49"/>
      <c r="V362" s="344"/>
      <c r="W362" s="49"/>
      <c r="X362" s="345"/>
    </row>
    <row r="363" spans="1:24">
      <c r="A363" s="54"/>
      <c r="B363" s="55"/>
      <c r="C363" s="54"/>
      <c r="D363" s="56" t="s">
        <v>909</v>
      </c>
      <c r="E363" s="57"/>
      <c r="F363" s="57"/>
      <c r="G363" s="57"/>
      <c r="H363" s="57"/>
      <c r="I363" s="57"/>
      <c r="J363" s="58">
        <f>J388</f>
        <v>20500</v>
      </c>
      <c r="K363" s="54"/>
      <c r="L363" s="346"/>
      <c r="M363" s="54"/>
      <c r="N363" s="345"/>
      <c r="O363" s="54"/>
      <c r="P363" s="54"/>
      <c r="Q363" s="54"/>
      <c r="R363" s="54"/>
      <c r="S363" s="54"/>
      <c r="T363" s="54"/>
      <c r="U363" s="54"/>
      <c r="V363" s="346"/>
      <c r="W363" s="54"/>
      <c r="X363" s="345"/>
    </row>
    <row r="364" spans="1:24">
      <c r="A364" s="54"/>
      <c r="B364" s="55"/>
      <c r="C364" s="54"/>
      <c r="D364" s="56" t="s">
        <v>910</v>
      </c>
      <c r="E364" s="57"/>
      <c r="F364" s="57"/>
      <c r="G364" s="57"/>
      <c r="H364" s="57"/>
      <c r="I364" s="57"/>
      <c r="J364" s="58">
        <f>J400</f>
        <v>5400</v>
      </c>
      <c r="K364" s="54"/>
      <c r="L364" s="346"/>
      <c r="M364" s="54"/>
      <c r="N364" s="345"/>
      <c r="O364" s="54"/>
      <c r="P364" s="54"/>
      <c r="Q364" s="54"/>
      <c r="R364" s="54"/>
      <c r="S364" s="54"/>
      <c r="T364" s="54"/>
      <c r="U364" s="54"/>
      <c r="V364" s="346"/>
      <c r="W364" s="54"/>
      <c r="X364" s="345"/>
    </row>
    <row r="365" spans="1:24">
      <c r="A365" s="54"/>
      <c r="B365" s="55"/>
      <c r="C365" s="54"/>
      <c r="D365" s="56" t="s">
        <v>912</v>
      </c>
      <c r="E365" s="57"/>
      <c r="F365" s="57"/>
      <c r="G365" s="57"/>
      <c r="H365" s="57"/>
      <c r="I365" s="57"/>
      <c r="J365" s="58">
        <f>J404</f>
        <v>1000</v>
      </c>
      <c r="K365" s="54"/>
      <c r="L365" s="346"/>
      <c r="M365" s="54"/>
      <c r="N365" s="345"/>
      <c r="O365" s="54"/>
      <c r="P365" s="54"/>
      <c r="Q365" s="54"/>
      <c r="R365" s="54"/>
      <c r="S365" s="54"/>
      <c r="T365" s="54"/>
      <c r="U365" s="54"/>
      <c r="V365" s="346"/>
      <c r="W365" s="54"/>
      <c r="X365" s="345"/>
    </row>
    <row r="366" spans="1:24">
      <c r="A366" s="54"/>
      <c r="B366" s="55"/>
      <c r="C366" s="54"/>
      <c r="D366" s="56" t="s">
        <v>913</v>
      </c>
      <c r="E366" s="57"/>
      <c r="F366" s="57"/>
      <c r="G366" s="57"/>
      <c r="H366" s="57"/>
      <c r="I366" s="57"/>
      <c r="J366" s="58">
        <f>J409</f>
        <v>550</v>
      </c>
      <c r="K366" s="54"/>
      <c r="L366" s="346"/>
      <c r="M366" s="54"/>
      <c r="N366" s="345"/>
      <c r="O366" s="54"/>
      <c r="P366" s="54"/>
      <c r="Q366" s="54"/>
      <c r="R366" s="54"/>
      <c r="S366" s="54"/>
      <c r="T366" s="54"/>
      <c r="U366" s="54"/>
      <c r="V366" s="346"/>
      <c r="W366" s="54"/>
      <c r="X366" s="345"/>
    </row>
    <row r="367" spans="1:24">
      <c r="A367" s="21"/>
      <c r="B367" s="22"/>
      <c r="C367" s="21"/>
      <c r="D367" s="21"/>
      <c r="E367" s="21"/>
      <c r="F367" s="21"/>
      <c r="G367" s="21"/>
      <c r="H367" s="21"/>
      <c r="I367" s="21"/>
      <c r="J367" s="21"/>
      <c r="K367" s="21"/>
      <c r="L367" s="22"/>
      <c r="M367" s="21"/>
      <c r="N367" s="241"/>
      <c r="O367" s="21"/>
      <c r="P367" s="21"/>
      <c r="Q367" s="21"/>
      <c r="R367" s="21"/>
      <c r="S367" s="21"/>
      <c r="T367" s="21"/>
      <c r="U367" s="21"/>
      <c r="V367" s="22"/>
      <c r="W367" s="21"/>
      <c r="X367" s="241"/>
    </row>
    <row r="368" spans="1:24">
      <c r="A368" s="21"/>
      <c r="B368" s="41"/>
      <c r="C368" s="42"/>
      <c r="D368" s="42"/>
      <c r="E368" s="42"/>
      <c r="F368" s="42"/>
      <c r="G368" s="42"/>
      <c r="H368" s="42"/>
      <c r="I368" s="42"/>
      <c r="J368" s="42"/>
      <c r="K368" s="42"/>
      <c r="L368" s="22"/>
      <c r="M368" s="21"/>
      <c r="N368" s="241"/>
      <c r="O368" s="21"/>
      <c r="P368" s="21"/>
      <c r="Q368" s="21"/>
      <c r="R368" s="21"/>
      <c r="S368" s="21"/>
      <c r="T368" s="21"/>
      <c r="U368" s="21"/>
      <c r="V368" s="22"/>
      <c r="W368" s="21"/>
      <c r="X368" s="241"/>
    </row>
    <row r="369" spans="1:26">
      <c r="N369" s="13"/>
      <c r="X369" s="13"/>
    </row>
    <row r="370" spans="1:26">
      <c r="N370" s="13"/>
      <c r="X370" s="13"/>
    </row>
    <row r="371" spans="1:26">
      <c r="N371" s="13"/>
      <c r="X371" s="13"/>
    </row>
    <row r="372" spans="1:26">
      <c r="A372" s="21"/>
      <c r="B372" s="44"/>
      <c r="C372" s="45"/>
      <c r="D372" s="45"/>
      <c r="E372" s="45"/>
      <c r="F372" s="45"/>
      <c r="G372" s="45"/>
      <c r="H372" s="45"/>
      <c r="I372" s="45"/>
      <c r="J372" s="45"/>
      <c r="K372" s="45"/>
      <c r="L372" s="22"/>
      <c r="M372" s="21"/>
      <c r="N372" s="241"/>
      <c r="O372" s="21"/>
      <c r="P372" s="21"/>
      <c r="Q372" s="21"/>
      <c r="R372" s="21"/>
      <c r="S372" s="21"/>
      <c r="T372" s="21"/>
      <c r="U372" s="21"/>
      <c r="V372" s="22"/>
      <c r="W372" s="21"/>
      <c r="X372" s="241"/>
    </row>
    <row r="373" spans="1:26" ht="18">
      <c r="A373" s="21"/>
      <c r="B373" s="22"/>
      <c r="C373" s="18" t="s">
        <v>80</v>
      </c>
      <c r="D373" s="21"/>
      <c r="E373" s="21"/>
      <c r="F373" s="21"/>
      <c r="G373" s="21"/>
      <c r="H373" s="21"/>
      <c r="I373" s="21"/>
      <c r="J373" s="21"/>
      <c r="K373" s="21"/>
      <c r="L373" s="22"/>
      <c r="M373" s="21"/>
      <c r="N373" s="241"/>
      <c r="O373" s="21"/>
      <c r="P373" s="21"/>
      <c r="Q373" s="21"/>
      <c r="R373" s="21"/>
      <c r="S373" s="21"/>
      <c r="T373" s="21"/>
      <c r="U373" s="21"/>
      <c r="V373" s="22"/>
      <c r="W373" s="21"/>
      <c r="X373" s="241"/>
    </row>
    <row r="374" spans="1:26">
      <c r="A374" s="21"/>
      <c r="B374" s="22"/>
      <c r="C374" s="21"/>
      <c r="D374" s="21"/>
      <c r="E374" s="21"/>
      <c r="F374" s="21"/>
      <c r="G374" s="21"/>
      <c r="H374" s="21"/>
      <c r="I374" s="21"/>
      <c r="J374" s="21"/>
      <c r="K374" s="21"/>
      <c r="L374" s="22"/>
      <c r="M374" s="21"/>
      <c r="N374" s="241"/>
      <c r="O374" s="21"/>
      <c r="P374" s="21"/>
      <c r="Q374" s="21"/>
      <c r="R374" s="21"/>
      <c r="S374" s="21"/>
      <c r="T374" s="21"/>
      <c r="U374" s="21"/>
      <c r="V374" s="22"/>
      <c r="W374" s="21"/>
      <c r="X374" s="241"/>
    </row>
    <row r="375" spans="1:26">
      <c r="A375" s="21"/>
      <c r="B375" s="22"/>
      <c r="C375" s="4" t="s">
        <v>32</v>
      </c>
      <c r="D375" s="21"/>
      <c r="E375" s="21"/>
      <c r="F375" s="21"/>
      <c r="G375" s="21"/>
      <c r="H375" s="21"/>
      <c r="I375" s="21"/>
      <c r="J375" s="21"/>
      <c r="K375" s="21"/>
      <c r="L375" s="22"/>
      <c r="M375" s="21"/>
      <c r="N375" s="241"/>
      <c r="O375" s="21"/>
      <c r="P375" s="21"/>
      <c r="Q375" s="21"/>
      <c r="R375" s="21"/>
      <c r="S375" s="21"/>
      <c r="T375" s="21"/>
      <c r="U375" s="21"/>
      <c r="V375" s="22"/>
      <c r="W375" s="21"/>
      <c r="X375" s="241"/>
    </row>
    <row r="376" spans="1:26">
      <c r="A376" s="21"/>
      <c r="B376" s="22"/>
      <c r="C376" s="21"/>
      <c r="D376" s="21"/>
      <c r="E376" s="532">
        <f>E309</f>
        <v>0</v>
      </c>
      <c r="F376" s="532"/>
      <c r="G376" s="532"/>
      <c r="H376" s="532"/>
      <c r="I376" s="21"/>
      <c r="J376" s="21"/>
      <c r="K376" s="21"/>
      <c r="L376" s="22"/>
      <c r="M376" s="21"/>
      <c r="N376" s="241"/>
      <c r="O376" s="21"/>
      <c r="P376" s="21"/>
      <c r="Q376" s="21"/>
      <c r="R376" s="21"/>
      <c r="S376" s="21"/>
      <c r="T376" s="21"/>
      <c r="U376" s="21"/>
      <c r="V376" s="22"/>
      <c r="W376" s="21"/>
      <c r="X376" s="241"/>
    </row>
    <row r="377" spans="1:26">
      <c r="A377" s="21"/>
      <c r="B377" s="22"/>
      <c r="C377" s="4" t="s">
        <v>33</v>
      </c>
      <c r="D377" s="21"/>
      <c r="E377" s="21"/>
      <c r="F377" s="21"/>
      <c r="G377" s="21"/>
      <c r="H377" s="21"/>
      <c r="I377" s="21"/>
      <c r="J377" s="21"/>
      <c r="K377" s="21"/>
      <c r="L377" s="22"/>
      <c r="M377" s="21"/>
      <c r="N377" s="241"/>
      <c r="O377" s="21"/>
      <c r="P377" s="21"/>
      <c r="Q377" s="21"/>
      <c r="R377" s="21"/>
      <c r="S377" s="21"/>
      <c r="T377" s="21"/>
      <c r="U377" s="21"/>
      <c r="V377" s="22"/>
      <c r="W377" s="21"/>
      <c r="X377" s="241"/>
    </row>
    <row r="378" spans="1:26">
      <c r="A378" s="21"/>
      <c r="B378" s="22"/>
      <c r="C378" s="21"/>
      <c r="D378" s="21"/>
      <c r="E378" s="531" t="str">
        <f>E311</f>
        <v>VON - Vedlejší a ostatní náklady</v>
      </c>
      <c r="F378" s="531"/>
      <c r="G378" s="531"/>
      <c r="H378" s="531"/>
      <c r="I378" s="21"/>
      <c r="J378" s="21"/>
      <c r="K378" s="21"/>
      <c r="L378" s="22"/>
      <c r="M378" s="21"/>
      <c r="N378" s="241"/>
      <c r="O378" s="21"/>
      <c r="P378" s="21"/>
      <c r="Q378" s="21"/>
      <c r="R378" s="21"/>
      <c r="S378" s="21"/>
      <c r="T378" s="21"/>
      <c r="U378" s="21"/>
      <c r="V378" s="22"/>
      <c r="W378" s="21"/>
      <c r="X378" s="241"/>
    </row>
    <row r="379" spans="1:26">
      <c r="A379" s="21"/>
      <c r="B379" s="22"/>
      <c r="C379" s="21"/>
      <c r="D379" s="21"/>
      <c r="E379" s="21"/>
      <c r="F379" s="21"/>
      <c r="G379" s="21"/>
      <c r="H379" s="21"/>
      <c r="I379" s="21"/>
      <c r="J379" s="21"/>
      <c r="K379" s="21"/>
      <c r="L379" s="22"/>
      <c r="M379" s="21"/>
      <c r="N379" s="241"/>
      <c r="O379" s="21"/>
      <c r="P379" s="21"/>
      <c r="Q379" s="21"/>
      <c r="R379" s="21"/>
      <c r="S379" s="21"/>
      <c r="T379" s="21"/>
      <c r="U379" s="21"/>
      <c r="V379" s="22"/>
      <c r="W379" s="21"/>
      <c r="X379" s="241"/>
    </row>
    <row r="380" spans="1:26">
      <c r="A380" s="21"/>
      <c r="B380" s="22"/>
      <c r="C380" s="4" t="s">
        <v>37</v>
      </c>
      <c r="D380" s="21"/>
      <c r="E380" s="21"/>
      <c r="F380" s="24" t="str">
        <f>F314</f>
        <v>k.ú. Liteň (685267), ulice Dlouhá</v>
      </c>
      <c r="G380" s="21"/>
      <c r="H380" s="21"/>
      <c r="I380" s="4" t="s">
        <v>39</v>
      </c>
      <c r="J380" s="25">
        <f>'[3]Pruh ( však + parkování)'!J314</f>
        <v>0</v>
      </c>
      <c r="K380" s="21"/>
      <c r="L380" s="22"/>
      <c r="M380" s="21"/>
      <c r="N380" s="241"/>
      <c r="O380" s="21"/>
      <c r="P380" s="21"/>
      <c r="Q380" s="21"/>
      <c r="R380" s="21"/>
      <c r="S380" s="21"/>
      <c r="T380" s="21"/>
      <c r="U380" s="21"/>
      <c r="V380" s="22"/>
      <c r="W380" s="21"/>
      <c r="X380" s="241"/>
    </row>
    <row r="381" spans="1:26">
      <c r="A381" s="21"/>
      <c r="B381" s="22"/>
      <c r="C381" s="21"/>
      <c r="D381" s="21"/>
      <c r="E381" s="21"/>
      <c r="F381" s="21"/>
      <c r="G381" s="21"/>
      <c r="H381" s="21"/>
      <c r="I381" s="21"/>
      <c r="J381" s="21"/>
      <c r="K381" s="21"/>
      <c r="L381" s="22"/>
      <c r="M381" s="21"/>
      <c r="N381" s="241"/>
      <c r="O381" s="21"/>
      <c r="P381" s="21"/>
      <c r="Q381" s="21"/>
      <c r="R381" s="21"/>
      <c r="S381" s="21"/>
      <c r="T381" s="21"/>
      <c r="U381" s="21"/>
      <c r="V381" s="22"/>
      <c r="W381" s="21"/>
      <c r="X381" s="241"/>
    </row>
    <row r="382" spans="1:26">
      <c r="A382" s="21"/>
      <c r="B382" s="22"/>
      <c r="C382" s="4" t="s">
        <v>40</v>
      </c>
      <c r="D382" s="21"/>
      <c r="E382" s="21"/>
      <c r="F382" s="24" t="str">
        <f>E317</f>
        <v>Městys Liteň</v>
      </c>
      <c r="G382" s="21"/>
      <c r="H382" s="21"/>
      <c r="I382" s="4" t="s">
        <v>47</v>
      </c>
      <c r="J382" s="24" t="str">
        <f>E323</f>
        <v>Ing. Zdeněk Tesař</v>
      </c>
      <c r="K382" s="21"/>
      <c r="L382" s="22"/>
      <c r="M382" s="21"/>
      <c r="N382" s="241"/>
      <c r="O382" s="21"/>
      <c r="P382" s="21"/>
      <c r="Q382" s="21"/>
      <c r="R382" s="21"/>
      <c r="S382" s="21"/>
      <c r="T382" s="21"/>
      <c r="U382" s="21"/>
      <c r="V382" s="22"/>
      <c r="W382" s="21"/>
      <c r="X382" s="241"/>
    </row>
    <row r="383" spans="1:26">
      <c r="A383" s="21"/>
      <c r="B383" s="22"/>
      <c r="C383" s="4" t="s">
        <v>44</v>
      </c>
      <c r="D383" s="21"/>
      <c r="E383" s="21"/>
      <c r="F383" s="24">
        <f>IF(E320="","",E320)</f>
        <v>0</v>
      </c>
      <c r="G383" s="21"/>
      <c r="H383" s="21"/>
      <c r="I383" s="4" t="s">
        <v>49</v>
      </c>
      <c r="J383" s="24" t="str">
        <f>E326</f>
        <v/>
      </c>
      <c r="K383" s="21"/>
      <c r="L383" s="22"/>
      <c r="M383" s="21"/>
      <c r="N383" s="241"/>
      <c r="O383" s="21"/>
      <c r="P383" s="21"/>
      <c r="Q383" s="21"/>
      <c r="R383" s="21"/>
      <c r="S383" s="21"/>
      <c r="T383" s="21"/>
      <c r="U383" s="21"/>
      <c r="V383" s="22"/>
      <c r="W383" s="21"/>
      <c r="X383" s="241"/>
    </row>
    <row r="384" spans="1:26">
      <c r="A384" s="21"/>
      <c r="B384" s="22"/>
      <c r="C384" s="21"/>
      <c r="D384" s="21"/>
      <c r="E384" s="21"/>
      <c r="F384" s="21"/>
      <c r="G384" s="21"/>
      <c r="H384" s="21"/>
      <c r="I384" s="21"/>
      <c r="J384" s="21"/>
      <c r="K384" s="21"/>
      <c r="L384" s="541">
        <v>45627</v>
      </c>
      <c r="M384" s="541"/>
      <c r="N384" s="541"/>
      <c r="O384" s="21"/>
      <c r="P384" s="21"/>
      <c r="Q384" s="21"/>
      <c r="R384" s="21"/>
      <c r="S384" s="21"/>
      <c r="T384" s="21"/>
      <c r="U384" s="21"/>
      <c r="V384" s="541">
        <v>45658</v>
      </c>
      <c r="W384" s="541"/>
      <c r="X384" s="541"/>
      <c r="Y384" s="542">
        <v>45809</v>
      </c>
      <c r="Z384" s="542"/>
    </row>
    <row r="385" spans="1:29" ht="24">
      <c r="A385" s="65"/>
      <c r="B385" s="66"/>
      <c r="C385" s="244" t="s">
        <v>81</v>
      </c>
      <c r="D385" s="245" t="s">
        <v>82</v>
      </c>
      <c r="E385" s="245" t="s">
        <v>83</v>
      </c>
      <c r="F385" s="245" t="s">
        <v>84</v>
      </c>
      <c r="G385" s="245" t="s">
        <v>85</v>
      </c>
      <c r="H385" s="245" t="s">
        <v>86</v>
      </c>
      <c r="I385" s="245" t="s">
        <v>87</v>
      </c>
      <c r="J385" s="245" t="s">
        <v>67</v>
      </c>
      <c r="K385" s="245" t="s">
        <v>88</v>
      </c>
      <c r="L385" s="347" t="s">
        <v>86</v>
      </c>
      <c r="M385" s="348"/>
      <c r="N385" s="349" t="s">
        <v>956</v>
      </c>
      <c r="O385" s="246" t="s">
        <v>1032</v>
      </c>
      <c r="P385" s="246" t="s">
        <v>1033</v>
      </c>
      <c r="Q385" s="246" t="s">
        <v>1034</v>
      </c>
      <c r="R385" s="246" t="s">
        <v>1035</v>
      </c>
      <c r="S385" s="246" t="s">
        <v>1036</v>
      </c>
      <c r="T385" s="247" t="s">
        <v>1037</v>
      </c>
      <c r="U385" s="65"/>
      <c r="V385" s="347" t="s">
        <v>86</v>
      </c>
      <c r="W385" s="348"/>
      <c r="X385" s="349" t="s">
        <v>956</v>
      </c>
      <c r="Y385" s="510" t="s">
        <v>89</v>
      </c>
      <c r="Z385" s="511" t="s">
        <v>90</v>
      </c>
    </row>
    <row r="386" spans="1:29">
      <c r="A386" s="21"/>
      <c r="B386" s="22"/>
      <c r="C386" s="157" t="s">
        <v>91</v>
      </c>
      <c r="D386" s="21"/>
      <c r="E386" s="21"/>
      <c r="F386" s="21"/>
      <c r="G386" s="21"/>
      <c r="H386" s="21"/>
      <c r="I386" s="21"/>
      <c r="J386" s="158">
        <f>J387</f>
        <v>27450</v>
      </c>
      <c r="K386" s="21"/>
      <c r="L386" s="22"/>
      <c r="M386" s="350"/>
      <c r="N386" s="351">
        <f>N387</f>
        <v>19450</v>
      </c>
      <c r="O386" s="26"/>
      <c r="P386" s="250">
        <f>P387</f>
        <v>0</v>
      </c>
      <c r="Q386" s="26"/>
      <c r="R386" s="250">
        <f>R387</f>
        <v>0</v>
      </c>
      <c r="S386" s="26"/>
      <c r="T386" s="251">
        <f>T387</f>
        <v>0</v>
      </c>
      <c r="U386" s="21"/>
      <c r="V386" s="22"/>
      <c r="W386" s="350"/>
      <c r="X386" s="351">
        <f>X387</f>
        <v>8000</v>
      </c>
      <c r="Z386">
        <f>Z393+Z397</f>
        <v>-4500</v>
      </c>
    </row>
    <row r="387" spans="1:29">
      <c r="A387" s="75"/>
      <c r="B387" s="76"/>
      <c r="C387" s="75"/>
      <c r="D387" s="252" t="s">
        <v>92</v>
      </c>
      <c r="E387" s="161" t="s">
        <v>914</v>
      </c>
      <c r="F387" s="161" t="s">
        <v>915</v>
      </c>
      <c r="G387" s="75"/>
      <c r="H387" s="75"/>
      <c r="I387" s="253"/>
      <c r="J387" s="163">
        <f>J388+J400+J404+J409</f>
        <v>27450</v>
      </c>
      <c r="K387" s="75"/>
      <c r="L387" s="352"/>
      <c r="M387" s="353"/>
      <c r="N387" s="354">
        <f>N388</f>
        <v>19450</v>
      </c>
      <c r="O387" s="75"/>
      <c r="P387" s="257">
        <f>P388+P400+P404+P409</f>
        <v>0</v>
      </c>
      <c r="Q387" s="75"/>
      <c r="R387" s="257">
        <f>R388+R400+R404+R409</f>
        <v>0</v>
      </c>
      <c r="S387" s="75"/>
      <c r="T387" s="258">
        <f>T388+T400+T404+T409</f>
        <v>0</v>
      </c>
      <c r="U387" s="75"/>
      <c r="V387" s="352"/>
      <c r="W387" s="353"/>
      <c r="X387" s="354">
        <f>X388</f>
        <v>8000</v>
      </c>
    </row>
    <row r="388" spans="1:29">
      <c r="A388" s="75"/>
      <c r="B388" s="76"/>
      <c r="C388" s="75"/>
      <c r="D388" s="252" t="s">
        <v>92</v>
      </c>
      <c r="E388" s="260" t="s">
        <v>916</v>
      </c>
      <c r="F388" s="260" t="s">
        <v>917</v>
      </c>
      <c r="G388" s="75"/>
      <c r="H388" s="75"/>
      <c r="I388" s="253"/>
      <c r="J388" s="261">
        <f>J389+J391+J393+J397</f>
        <v>20500</v>
      </c>
      <c r="K388" s="75"/>
      <c r="L388" s="352"/>
      <c r="M388" s="353"/>
      <c r="N388" s="354">
        <f>N389+N391+N393+N397+N401+N405+N410</f>
        <v>19450</v>
      </c>
      <c r="O388" s="75"/>
      <c r="P388" s="257">
        <f>SUM(P389:P399)</f>
        <v>0</v>
      </c>
      <c r="Q388" s="75"/>
      <c r="R388" s="257">
        <f>SUM(R389:R399)</f>
        <v>0</v>
      </c>
      <c r="S388" s="75"/>
      <c r="T388" s="258">
        <f>SUM(T389:T399)</f>
        <v>0</v>
      </c>
      <c r="U388" s="75"/>
      <c r="V388" s="352"/>
      <c r="W388" s="353"/>
      <c r="X388" s="354">
        <f>X389+X391+X393+X397+X401+X405+X410</f>
        <v>8000</v>
      </c>
    </row>
    <row r="389" spans="1:29">
      <c r="A389" s="21"/>
      <c r="B389" s="22"/>
      <c r="C389" s="264" t="s">
        <v>94</v>
      </c>
      <c r="D389" s="264" t="s">
        <v>96</v>
      </c>
      <c r="E389" s="265" t="s">
        <v>918</v>
      </c>
      <c r="F389" s="266" t="s">
        <v>919</v>
      </c>
      <c r="G389" s="267" t="s">
        <v>920</v>
      </c>
      <c r="H389" s="268">
        <v>1</v>
      </c>
      <c r="I389" s="269">
        <v>12500</v>
      </c>
      <c r="J389" s="270">
        <f>ROUND(I389*H389,2)</f>
        <v>12500</v>
      </c>
      <c r="K389" s="266"/>
      <c r="L389" s="355">
        <f>H389</f>
        <v>1</v>
      </c>
      <c r="M389" s="356"/>
      <c r="N389" s="357">
        <f>L389*I389</f>
        <v>12500</v>
      </c>
      <c r="O389" s="21"/>
      <c r="P389" s="274">
        <f>O389*H389</f>
        <v>0</v>
      </c>
      <c r="Q389" s="274">
        <v>0</v>
      </c>
      <c r="R389" s="274">
        <f>Q389*H389</f>
        <v>0</v>
      </c>
      <c r="S389" s="274">
        <v>0</v>
      </c>
      <c r="T389" s="275">
        <f>S389*H389</f>
        <v>0</v>
      </c>
      <c r="U389" s="21"/>
      <c r="V389" s="355">
        <f>H389-L389</f>
        <v>0</v>
      </c>
      <c r="W389" s="356"/>
      <c r="X389" s="357">
        <f>V389*I389</f>
        <v>0</v>
      </c>
    </row>
    <row r="390" spans="1:29">
      <c r="A390" s="21"/>
      <c r="B390" s="22"/>
      <c r="C390" s="21"/>
      <c r="D390" s="278" t="s">
        <v>101</v>
      </c>
      <c r="E390" s="21"/>
      <c r="F390" s="279" t="s">
        <v>919</v>
      </c>
      <c r="G390" s="21"/>
      <c r="H390" s="21"/>
      <c r="I390" s="174"/>
      <c r="J390" s="21"/>
      <c r="K390" s="21"/>
      <c r="L390" s="22"/>
      <c r="M390" s="350"/>
      <c r="N390" s="241"/>
      <c r="O390" s="21"/>
      <c r="P390" s="21"/>
      <c r="Q390" s="21"/>
      <c r="R390" s="21"/>
      <c r="S390" s="21"/>
      <c r="T390" s="281"/>
      <c r="U390" s="21"/>
      <c r="V390" s="22"/>
      <c r="W390" s="350"/>
      <c r="X390" s="241"/>
    </row>
    <row r="391" spans="1:29">
      <c r="A391" s="21"/>
      <c r="B391" s="22"/>
      <c r="C391" s="264" t="s">
        <v>110</v>
      </c>
      <c r="D391" s="264" t="s">
        <v>96</v>
      </c>
      <c r="E391" s="265" t="s">
        <v>921</v>
      </c>
      <c r="F391" s="266" t="s">
        <v>922</v>
      </c>
      <c r="G391" s="267" t="s">
        <v>920</v>
      </c>
      <c r="H391" s="268">
        <v>1</v>
      </c>
      <c r="I391" s="269">
        <v>3500</v>
      </c>
      <c r="J391" s="270">
        <f>ROUND(I391*H391,2)</f>
        <v>3500</v>
      </c>
      <c r="K391" s="266"/>
      <c r="L391" s="22"/>
      <c r="M391" s="356"/>
      <c r="N391" s="357">
        <f>L391*I391</f>
        <v>0</v>
      </c>
      <c r="O391" s="21"/>
      <c r="P391" s="274">
        <f>O391*H391</f>
        <v>0</v>
      </c>
      <c r="Q391" s="274">
        <v>0</v>
      </c>
      <c r="R391" s="274">
        <f>Q391*H391</f>
        <v>0</v>
      </c>
      <c r="S391" s="274">
        <v>0</v>
      </c>
      <c r="T391" s="275">
        <f>S391*H391</f>
        <v>0</v>
      </c>
      <c r="U391" s="21"/>
      <c r="V391" s="355">
        <f>H391-L391</f>
        <v>1</v>
      </c>
      <c r="W391" s="356"/>
      <c r="X391" s="357">
        <f>V391*I391</f>
        <v>3500</v>
      </c>
    </row>
    <row r="392" spans="1:29" ht="19.5">
      <c r="A392" s="21"/>
      <c r="B392" s="22"/>
      <c r="C392" s="21"/>
      <c r="D392" s="278" t="s">
        <v>101</v>
      </c>
      <c r="E392" s="21"/>
      <c r="F392" s="279" t="s">
        <v>923</v>
      </c>
      <c r="G392" s="21"/>
      <c r="H392" s="21"/>
      <c r="I392" s="174"/>
      <c r="J392" s="21"/>
      <c r="K392" s="21"/>
      <c r="L392" s="22"/>
      <c r="M392" s="350"/>
      <c r="N392" s="241"/>
      <c r="O392" s="21"/>
      <c r="P392" s="21"/>
      <c r="Q392" s="21"/>
      <c r="R392" s="21"/>
      <c r="S392" s="21"/>
      <c r="T392" s="281"/>
      <c r="U392" s="21"/>
      <c r="V392" s="22"/>
      <c r="W392" s="350"/>
      <c r="X392" s="241"/>
    </row>
    <row r="393" spans="1:29" s="224" customFormat="1">
      <c r="A393" s="215"/>
      <c r="B393" s="216"/>
      <c r="C393" s="301" t="s">
        <v>116</v>
      </c>
      <c r="D393" s="301" t="s">
        <v>96</v>
      </c>
      <c r="E393" s="302" t="s">
        <v>924</v>
      </c>
      <c r="F393" s="303" t="s">
        <v>925</v>
      </c>
      <c r="G393" s="304" t="s">
        <v>920</v>
      </c>
      <c r="H393" s="305">
        <v>1</v>
      </c>
      <c r="I393" s="306">
        <v>2400</v>
      </c>
      <c r="J393" s="307">
        <f>ROUND(I393*H393,2)</f>
        <v>2400</v>
      </c>
      <c r="K393" s="303" t="s">
        <v>100</v>
      </c>
      <c r="L393" s="216"/>
      <c r="M393" s="358"/>
      <c r="N393" s="359">
        <f>L393*I393</f>
        <v>0</v>
      </c>
      <c r="O393" s="215"/>
      <c r="P393" s="311">
        <f>O393*H393</f>
        <v>0</v>
      </c>
      <c r="Q393" s="311">
        <v>0</v>
      </c>
      <c r="R393" s="311">
        <f>Q393*H393</f>
        <v>0</v>
      </c>
      <c r="S393" s="311">
        <v>0</v>
      </c>
      <c r="T393" s="312">
        <f>S393*H393</f>
        <v>0</v>
      </c>
      <c r="U393" s="215"/>
      <c r="V393" s="360">
        <v>1</v>
      </c>
      <c r="W393" s="358"/>
      <c r="X393" s="359">
        <f>V393*I393</f>
        <v>2400</v>
      </c>
      <c r="Y393" s="225">
        <v>-1</v>
      </c>
      <c r="Z393" s="507">
        <f>Y393*I393</f>
        <v>-2400</v>
      </c>
      <c r="AA393" s="225"/>
      <c r="AB393" s="479"/>
      <c r="AC393" s="505"/>
    </row>
    <row r="394" spans="1:29">
      <c r="A394" s="21"/>
      <c r="B394" s="22"/>
      <c r="C394" s="21"/>
      <c r="D394" s="278" t="s">
        <v>101</v>
      </c>
      <c r="E394" s="21"/>
      <c r="F394" s="279" t="s">
        <v>925</v>
      </c>
      <c r="G394" s="21"/>
      <c r="H394" s="21"/>
      <c r="I394" s="174"/>
      <c r="J394" s="21"/>
      <c r="K394" s="21"/>
      <c r="L394" s="22"/>
      <c r="M394" s="350"/>
      <c r="N394" s="241"/>
      <c r="O394" s="21"/>
      <c r="P394" s="21"/>
      <c r="Q394" s="21"/>
      <c r="R394" s="21"/>
      <c r="S394" s="21"/>
      <c r="T394" s="281"/>
      <c r="U394" s="21"/>
      <c r="V394" s="22"/>
      <c r="W394" s="350"/>
      <c r="X394" s="241"/>
    </row>
    <row r="395" spans="1:29">
      <c r="A395" s="21"/>
      <c r="B395" s="22"/>
      <c r="C395" s="21"/>
      <c r="D395" s="282" t="s">
        <v>103</v>
      </c>
      <c r="E395" s="21"/>
      <c r="F395" s="283" t="s">
        <v>926</v>
      </c>
      <c r="G395" s="21"/>
      <c r="H395" s="21"/>
      <c r="I395" s="174"/>
      <c r="J395" s="21"/>
      <c r="K395" s="21"/>
      <c r="L395" s="22"/>
      <c r="M395" s="350"/>
      <c r="N395" s="241"/>
      <c r="O395" s="21"/>
      <c r="P395" s="21"/>
      <c r="Q395" s="21"/>
      <c r="R395" s="21"/>
      <c r="S395" s="21"/>
      <c r="T395" s="281"/>
      <c r="U395" s="21"/>
      <c r="V395" s="22"/>
      <c r="W395" s="350"/>
      <c r="X395" s="241"/>
    </row>
    <row r="396" spans="1:29" ht="19.5">
      <c r="A396" s="21"/>
      <c r="B396" s="22"/>
      <c r="C396" s="21"/>
      <c r="D396" s="278" t="s">
        <v>105</v>
      </c>
      <c r="E396" s="21"/>
      <c r="F396" s="299" t="s">
        <v>927</v>
      </c>
      <c r="G396" s="21"/>
      <c r="H396" s="21"/>
      <c r="I396" s="174"/>
      <c r="J396" s="21"/>
      <c r="K396" s="21"/>
      <c r="L396" s="22"/>
      <c r="M396" s="350"/>
      <c r="N396" s="241"/>
      <c r="O396" s="21"/>
      <c r="P396" s="21"/>
      <c r="Q396" s="21"/>
      <c r="R396" s="21"/>
      <c r="S396" s="21"/>
      <c r="T396" s="281"/>
      <c r="U396" s="21"/>
      <c r="V396" s="22"/>
      <c r="W396" s="350"/>
      <c r="X396" s="241"/>
    </row>
    <row r="397" spans="1:29" s="224" customFormat="1">
      <c r="A397" s="215"/>
      <c r="B397" s="216"/>
      <c r="C397" s="301" t="s">
        <v>122</v>
      </c>
      <c r="D397" s="301" t="s">
        <v>96</v>
      </c>
      <c r="E397" s="302" t="s">
        <v>928</v>
      </c>
      <c r="F397" s="303" t="s">
        <v>929</v>
      </c>
      <c r="G397" s="304" t="s">
        <v>920</v>
      </c>
      <c r="H397" s="305">
        <v>1</v>
      </c>
      <c r="I397" s="306">
        <v>2100</v>
      </c>
      <c r="J397" s="307">
        <f>ROUND(I397*H397,2)</f>
        <v>2100</v>
      </c>
      <c r="K397" s="303" t="s">
        <v>100</v>
      </c>
      <c r="L397" s="216"/>
      <c r="M397" s="358"/>
      <c r="N397" s="359">
        <f>L397*I397</f>
        <v>0</v>
      </c>
      <c r="O397" s="215"/>
      <c r="P397" s="311">
        <f>O397*H397</f>
        <v>0</v>
      </c>
      <c r="Q397" s="311">
        <v>0</v>
      </c>
      <c r="R397" s="311">
        <f>Q397*H397</f>
        <v>0</v>
      </c>
      <c r="S397" s="311">
        <v>0</v>
      </c>
      <c r="T397" s="312">
        <f>S397*H397</f>
        <v>0</v>
      </c>
      <c r="U397" s="215"/>
      <c r="V397" s="360">
        <v>1</v>
      </c>
      <c r="W397" s="358"/>
      <c r="X397" s="359">
        <f>V397*I397</f>
        <v>2100</v>
      </c>
      <c r="Y397" s="225">
        <v>-1</v>
      </c>
      <c r="Z397" s="507">
        <f>Y397*I397</f>
        <v>-2100</v>
      </c>
      <c r="AA397" s="225"/>
      <c r="AB397" s="479"/>
      <c r="AC397" s="505"/>
    </row>
    <row r="398" spans="1:29">
      <c r="A398" s="21"/>
      <c r="B398" s="22"/>
      <c r="C398" s="21"/>
      <c r="D398" s="278" t="s">
        <v>101</v>
      </c>
      <c r="E398" s="21"/>
      <c r="F398" s="279" t="s">
        <v>929</v>
      </c>
      <c r="G398" s="21"/>
      <c r="H398" s="21"/>
      <c r="I398" s="174"/>
      <c r="J398" s="21"/>
      <c r="K398" s="21"/>
      <c r="L398" s="22"/>
      <c r="M398" s="350"/>
      <c r="N398" s="241"/>
      <c r="O398" s="21"/>
      <c r="P398" s="21"/>
      <c r="Q398" s="21"/>
      <c r="R398" s="21"/>
      <c r="S398" s="21"/>
      <c r="T398" s="281"/>
      <c r="U398" s="21"/>
      <c r="V398" s="22"/>
      <c r="W398" s="350"/>
      <c r="X398" s="241"/>
    </row>
    <row r="399" spans="1:29">
      <c r="A399" s="21"/>
      <c r="B399" s="22"/>
      <c r="C399" s="21"/>
      <c r="D399" s="282" t="s">
        <v>103</v>
      </c>
      <c r="E399" s="21"/>
      <c r="F399" s="283" t="s">
        <v>930</v>
      </c>
      <c r="G399" s="21"/>
      <c r="H399" s="21"/>
      <c r="I399" s="174"/>
      <c r="J399" s="21"/>
      <c r="K399" s="21"/>
      <c r="L399" s="22"/>
      <c r="M399" s="350"/>
      <c r="N399" s="241"/>
      <c r="O399" s="21"/>
      <c r="P399" s="21"/>
      <c r="Q399" s="21"/>
      <c r="R399" s="21"/>
      <c r="S399" s="21"/>
      <c r="T399" s="281"/>
      <c r="U399" s="21"/>
      <c r="V399" s="22"/>
      <c r="W399" s="350"/>
      <c r="X399" s="241"/>
    </row>
    <row r="400" spans="1:29">
      <c r="A400" s="75"/>
      <c r="B400" s="76"/>
      <c r="C400" s="75"/>
      <c r="D400" s="252" t="s">
        <v>92</v>
      </c>
      <c r="E400" s="260" t="s">
        <v>931</v>
      </c>
      <c r="F400" s="260" t="s">
        <v>932</v>
      </c>
      <c r="G400" s="75"/>
      <c r="H400" s="75"/>
      <c r="I400" s="253"/>
      <c r="J400" s="261">
        <f>J401</f>
        <v>5400</v>
      </c>
      <c r="K400" s="75"/>
      <c r="L400" s="352"/>
      <c r="M400" s="353"/>
      <c r="N400" s="361"/>
      <c r="O400" s="75"/>
      <c r="P400" s="257">
        <f>SUM(P401:P403)</f>
        <v>0</v>
      </c>
      <c r="Q400" s="75"/>
      <c r="R400" s="257">
        <f>SUM(R401:R403)</f>
        <v>0</v>
      </c>
      <c r="S400" s="75"/>
      <c r="T400" s="258">
        <f>SUM(T401:T403)</f>
        <v>0</v>
      </c>
      <c r="U400" s="75"/>
      <c r="V400" s="352"/>
      <c r="W400" s="353"/>
      <c r="X400" s="361"/>
    </row>
    <row r="401" spans="1:24">
      <c r="A401" s="21"/>
      <c r="B401" s="22"/>
      <c r="C401" s="264" t="s">
        <v>129</v>
      </c>
      <c r="D401" s="264" t="s">
        <v>96</v>
      </c>
      <c r="E401" s="265" t="s">
        <v>933</v>
      </c>
      <c r="F401" s="266" t="s">
        <v>932</v>
      </c>
      <c r="G401" s="267" t="s">
        <v>920</v>
      </c>
      <c r="H401" s="268">
        <v>1</v>
      </c>
      <c r="I401" s="269">
        <v>5400</v>
      </c>
      <c r="J401" s="270">
        <f>ROUND(I401*H401,2)</f>
        <v>5400</v>
      </c>
      <c r="K401" s="266" t="s">
        <v>100</v>
      </c>
      <c r="L401" s="355">
        <f>H401</f>
        <v>1</v>
      </c>
      <c r="M401" s="356"/>
      <c r="N401" s="357">
        <f>L401*I401</f>
        <v>5400</v>
      </c>
      <c r="O401" s="21"/>
      <c r="P401" s="274">
        <f>O401*H401</f>
        <v>0</v>
      </c>
      <c r="Q401" s="274">
        <v>0</v>
      </c>
      <c r="R401" s="274">
        <f>Q401*H401</f>
        <v>0</v>
      </c>
      <c r="S401" s="274">
        <v>0</v>
      </c>
      <c r="T401" s="275">
        <f>S401*H401</f>
        <v>0</v>
      </c>
      <c r="U401" s="21"/>
      <c r="V401" s="355">
        <f>H401-L401</f>
        <v>0</v>
      </c>
      <c r="W401" s="356"/>
      <c r="X401" s="357">
        <f>V401*I401</f>
        <v>0</v>
      </c>
    </row>
    <row r="402" spans="1:24">
      <c r="A402" s="21"/>
      <c r="B402" s="22"/>
      <c r="C402" s="21"/>
      <c r="D402" s="278" t="s">
        <v>101</v>
      </c>
      <c r="E402" s="21"/>
      <c r="F402" s="279" t="s">
        <v>932</v>
      </c>
      <c r="G402" s="21"/>
      <c r="H402" s="21"/>
      <c r="I402" s="174"/>
      <c r="J402" s="21"/>
      <c r="K402" s="21"/>
      <c r="L402" s="22"/>
      <c r="M402" s="350"/>
      <c r="N402" s="241"/>
      <c r="O402" s="21"/>
      <c r="P402" s="21"/>
      <c r="Q402" s="21"/>
      <c r="R402" s="21"/>
      <c r="S402" s="21"/>
      <c r="T402" s="281"/>
      <c r="U402" s="21"/>
      <c r="V402" s="22"/>
      <c r="W402" s="350"/>
      <c r="X402" s="241"/>
    </row>
    <row r="403" spans="1:24">
      <c r="A403" s="21"/>
      <c r="B403" s="22"/>
      <c r="C403" s="21"/>
      <c r="D403" s="282" t="s">
        <v>103</v>
      </c>
      <c r="E403" s="21"/>
      <c r="F403" s="283" t="s">
        <v>934</v>
      </c>
      <c r="G403" s="21"/>
      <c r="H403" s="21"/>
      <c r="I403" s="174"/>
      <c r="J403" s="21"/>
      <c r="K403" s="21"/>
      <c r="L403" s="22"/>
      <c r="M403" s="350"/>
      <c r="N403" s="241"/>
      <c r="O403" s="21"/>
      <c r="P403" s="21"/>
      <c r="Q403" s="21"/>
      <c r="R403" s="21"/>
      <c r="S403" s="21"/>
      <c r="T403" s="281"/>
      <c r="U403" s="21"/>
      <c r="V403" s="22"/>
      <c r="W403" s="350"/>
      <c r="X403" s="241"/>
    </row>
    <row r="404" spans="1:24">
      <c r="A404" s="75"/>
      <c r="B404" s="76"/>
      <c r="C404" s="75"/>
      <c r="D404" s="252" t="s">
        <v>92</v>
      </c>
      <c r="E404" s="260" t="s">
        <v>946</v>
      </c>
      <c r="F404" s="260" t="s">
        <v>947</v>
      </c>
      <c r="G404" s="75"/>
      <c r="H404" s="75"/>
      <c r="I404" s="253"/>
      <c r="J404" s="261">
        <f>J405</f>
        <v>1000</v>
      </c>
      <c r="K404" s="75"/>
      <c r="L404" s="352"/>
      <c r="M404" s="353"/>
      <c r="N404" s="361"/>
      <c r="O404" s="75"/>
      <c r="P404" s="257">
        <f>SUM(P405:P408)</f>
        <v>0</v>
      </c>
      <c r="Q404" s="75"/>
      <c r="R404" s="257">
        <f>SUM(R405:R408)</f>
        <v>0</v>
      </c>
      <c r="S404" s="75"/>
      <c r="T404" s="258">
        <f>SUM(T405:T408)</f>
        <v>0</v>
      </c>
      <c r="U404" s="75"/>
      <c r="V404" s="352"/>
      <c r="W404" s="353"/>
      <c r="X404" s="361"/>
    </row>
    <row r="405" spans="1:24">
      <c r="A405" s="21"/>
      <c r="B405" s="22"/>
      <c r="C405" s="264" t="s">
        <v>137</v>
      </c>
      <c r="D405" s="264" t="s">
        <v>96</v>
      </c>
      <c r="E405" s="265" t="s">
        <v>948</v>
      </c>
      <c r="F405" s="266" t="s">
        <v>947</v>
      </c>
      <c r="G405" s="267" t="s">
        <v>920</v>
      </c>
      <c r="H405" s="268">
        <v>1</v>
      </c>
      <c r="I405" s="269">
        <v>1000</v>
      </c>
      <c r="J405" s="270">
        <f>ROUND(I405*H405,2)</f>
        <v>1000</v>
      </c>
      <c r="K405" s="266" t="s">
        <v>100</v>
      </c>
      <c r="L405" s="355">
        <f>H405</f>
        <v>1</v>
      </c>
      <c r="M405" s="356"/>
      <c r="N405" s="357">
        <f>L405*I405</f>
        <v>1000</v>
      </c>
      <c r="O405" s="21"/>
      <c r="P405" s="274">
        <f>O405*H405</f>
        <v>0</v>
      </c>
      <c r="Q405" s="274">
        <v>0</v>
      </c>
      <c r="R405" s="274">
        <f>Q405*H405</f>
        <v>0</v>
      </c>
      <c r="S405" s="274">
        <v>0</v>
      </c>
      <c r="T405" s="275">
        <f>S405*H405</f>
        <v>0</v>
      </c>
      <c r="U405" s="21"/>
      <c r="V405" s="355">
        <f>H405-L405</f>
        <v>0</v>
      </c>
      <c r="W405" s="356"/>
      <c r="X405" s="357">
        <f>V405*I405</f>
        <v>0</v>
      </c>
    </row>
    <row r="406" spans="1:24">
      <c r="A406" s="21"/>
      <c r="B406" s="22"/>
      <c r="C406" s="21"/>
      <c r="D406" s="278" t="s">
        <v>101</v>
      </c>
      <c r="E406" s="21"/>
      <c r="F406" s="279" t="s">
        <v>947</v>
      </c>
      <c r="G406" s="21"/>
      <c r="H406" s="21"/>
      <c r="I406" s="174"/>
      <c r="J406" s="21"/>
      <c r="K406" s="21"/>
      <c r="L406" s="22"/>
      <c r="M406" s="350"/>
      <c r="N406" s="241"/>
      <c r="O406" s="21"/>
      <c r="P406" s="21"/>
      <c r="Q406" s="21"/>
      <c r="R406" s="21"/>
      <c r="S406" s="21"/>
      <c r="T406" s="281"/>
      <c r="U406" s="21"/>
      <c r="V406" s="22"/>
      <c r="W406" s="350"/>
      <c r="X406" s="241"/>
    </row>
    <row r="407" spans="1:24">
      <c r="A407" s="21"/>
      <c r="B407" s="22"/>
      <c r="C407" s="21"/>
      <c r="D407" s="282" t="s">
        <v>103</v>
      </c>
      <c r="E407" s="21"/>
      <c r="F407" s="283" t="s">
        <v>949</v>
      </c>
      <c r="G407" s="21"/>
      <c r="H407" s="21"/>
      <c r="I407" s="174"/>
      <c r="J407" s="21"/>
      <c r="K407" s="21"/>
      <c r="L407" s="22"/>
      <c r="M407" s="350"/>
      <c r="N407" s="241"/>
      <c r="O407" s="21"/>
      <c r="P407" s="21"/>
      <c r="Q407" s="21"/>
      <c r="R407" s="21"/>
      <c r="S407" s="21"/>
      <c r="T407" s="281"/>
      <c r="U407" s="21"/>
      <c r="V407" s="22"/>
      <c r="W407" s="350"/>
      <c r="X407" s="241"/>
    </row>
    <row r="408" spans="1:24">
      <c r="A408" s="106"/>
      <c r="B408" s="107"/>
      <c r="C408" s="106"/>
      <c r="D408" s="278" t="s">
        <v>107</v>
      </c>
      <c r="E408" s="291"/>
      <c r="F408" s="292" t="s">
        <v>950</v>
      </c>
      <c r="G408" s="106"/>
      <c r="H408" s="293">
        <v>1</v>
      </c>
      <c r="I408" s="294"/>
      <c r="J408" s="106"/>
      <c r="K408" s="106"/>
      <c r="L408" s="362"/>
      <c r="M408" s="363"/>
      <c r="N408" s="345"/>
      <c r="O408" s="106"/>
      <c r="P408" s="106"/>
      <c r="Q408" s="106"/>
      <c r="R408" s="106"/>
      <c r="S408" s="106"/>
      <c r="T408" s="297"/>
      <c r="U408" s="106"/>
      <c r="V408" s="362"/>
      <c r="W408" s="363"/>
      <c r="X408" s="345"/>
    </row>
    <row r="409" spans="1:24">
      <c r="A409" s="75"/>
      <c r="B409" s="76"/>
      <c r="C409" s="75"/>
      <c r="D409" s="252" t="s">
        <v>92</v>
      </c>
      <c r="E409" s="260" t="s">
        <v>951</v>
      </c>
      <c r="F409" s="260" t="s">
        <v>952</v>
      </c>
      <c r="G409" s="75"/>
      <c r="H409" s="75"/>
      <c r="I409" s="253"/>
      <c r="J409" s="261">
        <f>J410</f>
        <v>550</v>
      </c>
      <c r="K409" s="75"/>
      <c r="L409" s="352"/>
      <c r="M409" s="353"/>
      <c r="N409" s="361"/>
      <c r="O409" s="75"/>
      <c r="P409" s="257">
        <f>SUM(P410:P413)</f>
        <v>0</v>
      </c>
      <c r="Q409" s="75"/>
      <c r="R409" s="257">
        <f>SUM(R410:R413)</f>
        <v>0</v>
      </c>
      <c r="S409" s="75"/>
      <c r="T409" s="258">
        <f>SUM(T410:T413)</f>
        <v>0</v>
      </c>
      <c r="U409" s="75"/>
      <c r="V409" s="352"/>
      <c r="W409" s="353"/>
      <c r="X409" s="361"/>
    </row>
    <row r="410" spans="1:24">
      <c r="A410" s="21"/>
      <c r="B410" s="22"/>
      <c r="C410" s="264" t="s">
        <v>143</v>
      </c>
      <c r="D410" s="264" t="s">
        <v>96</v>
      </c>
      <c r="E410" s="265" t="s">
        <v>953</v>
      </c>
      <c r="F410" s="266" t="s">
        <v>952</v>
      </c>
      <c r="G410" s="267" t="s">
        <v>920</v>
      </c>
      <c r="H410" s="268">
        <v>1</v>
      </c>
      <c r="I410" s="269">
        <v>550</v>
      </c>
      <c r="J410" s="270">
        <f>ROUND(I410*H410,2)</f>
        <v>550</v>
      </c>
      <c r="K410" s="266" t="s">
        <v>100</v>
      </c>
      <c r="L410" s="355">
        <f>H410</f>
        <v>1</v>
      </c>
      <c r="M410" s="356"/>
      <c r="N410" s="357">
        <f>L410*I410</f>
        <v>550</v>
      </c>
      <c r="O410" s="21"/>
      <c r="P410" s="274">
        <f>O410*H410</f>
        <v>0</v>
      </c>
      <c r="Q410" s="274">
        <v>0</v>
      </c>
      <c r="R410" s="274">
        <f>Q410*H410</f>
        <v>0</v>
      </c>
      <c r="S410" s="274">
        <v>0</v>
      </c>
      <c r="T410" s="275">
        <f>S410*H410</f>
        <v>0</v>
      </c>
      <c r="U410" s="21"/>
      <c r="V410" s="355">
        <f>H410-L410</f>
        <v>0</v>
      </c>
      <c r="W410" s="356"/>
      <c r="X410" s="357">
        <f>V410*I410</f>
        <v>0</v>
      </c>
    </row>
    <row r="411" spans="1:24">
      <c r="A411" s="21"/>
      <c r="B411" s="22"/>
      <c r="C411" s="21"/>
      <c r="D411" s="278" t="s">
        <v>101</v>
      </c>
      <c r="E411" s="21"/>
      <c r="F411" s="279" t="s">
        <v>952</v>
      </c>
      <c r="G411" s="21"/>
      <c r="H411" s="21"/>
      <c r="I411" s="174"/>
      <c r="J411" s="21"/>
      <c r="K411" s="21"/>
      <c r="L411" s="22"/>
      <c r="M411" s="350"/>
      <c r="N411" s="241"/>
      <c r="O411" s="21"/>
      <c r="P411" s="21"/>
      <c r="Q411" s="21"/>
      <c r="R411" s="21"/>
      <c r="S411" s="21"/>
      <c r="T411" s="281"/>
      <c r="U411" s="21"/>
      <c r="V411" s="22"/>
      <c r="W411" s="350"/>
      <c r="X411" s="241"/>
    </row>
    <row r="412" spans="1:24">
      <c r="A412" s="21"/>
      <c r="B412" s="22"/>
      <c r="C412" s="21"/>
      <c r="D412" s="282" t="s">
        <v>103</v>
      </c>
      <c r="E412" s="21"/>
      <c r="F412" s="283" t="s">
        <v>954</v>
      </c>
      <c r="G412" s="21"/>
      <c r="H412" s="21"/>
      <c r="I412" s="174"/>
      <c r="J412" s="21"/>
      <c r="K412" s="21"/>
      <c r="L412" s="22"/>
      <c r="M412" s="350"/>
      <c r="N412" s="241"/>
      <c r="O412" s="21"/>
      <c r="P412" s="21"/>
      <c r="Q412" s="21"/>
      <c r="R412" s="21"/>
      <c r="S412" s="21"/>
      <c r="T412" s="281"/>
      <c r="U412" s="21"/>
      <c r="V412" s="22"/>
      <c r="W412" s="350"/>
      <c r="X412" s="241"/>
    </row>
    <row r="413" spans="1:24">
      <c r="A413" s="106"/>
      <c r="B413" s="107"/>
      <c r="C413" s="106"/>
      <c r="D413" s="278" t="s">
        <v>107</v>
      </c>
      <c r="E413" s="291"/>
      <c r="F413" s="292" t="s">
        <v>955</v>
      </c>
      <c r="G413" s="106"/>
      <c r="H413" s="293">
        <v>1</v>
      </c>
      <c r="I413" s="294"/>
      <c r="J413" s="106"/>
      <c r="K413" s="106"/>
      <c r="L413" s="362"/>
      <c r="M413" s="364"/>
      <c r="N413" s="365"/>
      <c r="O413" s="366"/>
      <c r="P413" s="366"/>
      <c r="Q413" s="366"/>
      <c r="R413" s="366"/>
      <c r="S413" s="366"/>
      <c r="T413" s="367"/>
      <c r="U413" s="106"/>
      <c r="V413" s="362"/>
      <c r="W413" s="364"/>
      <c r="X413" s="365"/>
    </row>
    <row r="414" spans="1:24">
      <c r="A414" s="21"/>
      <c r="B414" s="41"/>
      <c r="C414" s="42"/>
      <c r="D414" s="42"/>
      <c r="E414" s="42"/>
      <c r="F414" s="42"/>
      <c r="G414" s="42"/>
      <c r="H414" s="42"/>
      <c r="I414" s="42"/>
      <c r="J414" s="42"/>
      <c r="K414" s="42"/>
      <c r="L414" s="22"/>
      <c r="M414" s="21"/>
      <c r="N414" s="241"/>
      <c r="O414" s="21"/>
      <c r="P414" s="21"/>
      <c r="Q414" s="21"/>
      <c r="R414" s="21"/>
      <c r="S414" s="21"/>
      <c r="T414" s="21"/>
      <c r="U414" s="21"/>
      <c r="V414" s="22"/>
      <c r="W414" s="21"/>
      <c r="X414" s="241"/>
    </row>
  </sheetData>
  <mergeCells count="26">
    <mergeCell ref="L2:U2"/>
    <mergeCell ref="E7:H7"/>
    <mergeCell ref="E9:H9"/>
    <mergeCell ref="E18:H18"/>
    <mergeCell ref="E27:H27"/>
    <mergeCell ref="E48:H48"/>
    <mergeCell ref="E50:H50"/>
    <mergeCell ref="E76:H76"/>
    <mergeCell ref="E78:H78"/>
    <mergeCell ref="L85:N85"/>
    <mergeCell ref="E376:H376"/>
    <mergeCell ref="E378:H378"/>
    <mergeCell ref="L384:N384"/>
    <mergeCell ref="V384:X384"/>
    <mergeCell ref="AB85:AC85"/>
    <mergeCell ref="E311:H311"/>
    <mergeCell ref="E320:H320"/>
    <mergeCell ref="E329:H329"/>
    <mergeCell ref="E350:H350"/>
    <mergeCell ref="E352:H352"/>
    <mergeCell ref="V85:W85"/>
    <mergeCell ref="X85:Y85"/>
    <mergeCell ref="Z85:AA85"/>
    <mergeCell ref="L304:U304"/>
    <mergeCell ref="E309:H309"/>
    <mergeCell ref="Y384:Z384"/>
  </mergeCells>
  <hyperlinks>
    <hyperlink ref="F91" r:id="rId1" xr:uid="{00000000-0004-0000-0400-000000000000}"/>
    <hyperlink ref="F97" r:id="rId2" xr:uid="{00000000-0004-0000-0400-000001000000}"/>
    <hyperlink ref="F102" r:id="rId3" xr:uid="{00000000-0004-0000-0400-000002000000}"/>
    <hyperlink ref="F108" r:id="rId4" xr:uid="{00000000-0004-0000-0400-000003000000}"/>
    <hyperlink ref="F114" r:id="rId5" xr:uid="{00000000-0004-0000-0400-000004000000}"/>
    <hyperlink ref="F121" r:id="rId6" xr:uid="{00000000-0004-0000-0400-000005000000}"/>
    <hyperlink ref="F127" r:id="rId7" xr:uid="{00000000-0004-0000-0400-000006000000}"/>
    <hyperlink ref="F138" r:id="rId8" xr:uid="{00000000-0004-0000-0400-000007000000}"/>
    <hyperlink ref="F144" r:id="rId9" xr:uid="{00000000-0004-0000-0400-000008000000}"/>
    <hyperlink ref="F150" r:id="rId10" xr:uid="{00000000-0004-0000-0400-000009000000}"/>
    <hyperlink ref="F156" r:id="rId11" xr:uid="{00000000-0004-0000-0400-00000A000000}"/>
    <hyperlink ref="F162" r:id="rId12" xr:uid="{00000000-0004-0000-0400-00000B000000}"/>
    <hyperlink ref="F168" r:id="rId13" xr:uid="{00000000-0004-0000-0400-00000C000000}"/>
    <hyperlink ref="F174" r:id="rId14" xr:uid="{00000000-0004-0000-0400-00000D000000}"/>
    <hyperlink ref="F186" r:id="rId15" xr:uid="{00000000-0004-0000-0400-00000E000000}"/>
    <hyperlink ref="F195" r:id="rId16" xr:uid="{00000000-0004-0000-0400-00000F000000}"/>
    <hyperlink ref="F213" r:id="rId17" xr:uid="{00000000-0004-0000-0400-000010000000}"/>
    <hyperlink ref="F224" r:id="rId18" xr:uid="{00000000-0004-0000-0400-000011000000}"/>
    <hyperlink ref="F236" r:id="rId19" xr:uid="{00000000-0004-0000-0400-000012000000}"/>
    <hyperlink ref="F244" r:id="rId20" xr:uid="{00000000-0004-0000-0400-000013000000}"/>
    <hyperlink ref="F250" r:id="rId21" xr:uid="{00000000-0004-0000-0400-000014000000}"/>
    <hyperlink ref="F255" r:id="rId22" xr:uid="{00000000-0004-0000-0400-000015000000}"/>
    <hyperlink ref="F260" r:id="rId23" xr:uid="{00000000-0004-0000-0400-000016000000}"/>
    <hyperlink ref="F278" r:id="rId24" xr:uid="{00000000-0004-0000-0400-000017000000}"/>
    <hyperlink ref="F284" r:id="rId25" xr:uid="{00000000-0004-0000-0400-000018000000}"/>
    <hyperlink ref="F288" r:id="rId26" xr:uid="{00000000-0004-0000-0400-000019000000}"/>
    <hyperlink ref="F292" r:id="rId27" xr:uid="{00000000-0004-0000-0400-00001A000000}"/>
    <hyperlink ref="F297" r:id="rId28" xr:uid="{00000000-0004-0000-0400-00001B000000}"/>
    <hyperlink ref="F300" r:id="rId29" xr:uid="{00000000-0004-0000-0400-00001C000000}"/>
    <hyperlink ref="F395" r:id="rId30" xr:uid="{00000000-0004-0000-0400-00001D000000}"/>
    <hyperlink ref="F399" r:id="rId31" xr:uid="{00000000-0004-0000-0400-00001E000000}"/>
    <hyperlink ref="F403" r:id="rId32" xr:uid="{00000000-0004-0000-0400-00001F000000}"/>
    <hyperlink ref="F407" r:id="rId33" xr:uid="{00000000-0004-0000-0400-000020000000}"/>
    <hyperlink ref="F412" r:id="rId34" xr:uid="{00000000-0004-0000-0400-000021000000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BM164"/>
  <sheetViews>
    <sheetView topLeftCell="A128" zoomScaleNormal="100" workbookViewId="0">
      <selection activeCell="L117" sqref="L117:M117"/>
    </sheetView>
  </sheetViews>
  <sheetFormatPr defaultColWidth="10.625" defaultRowHeight="15.75"/>
  <cols>
    <col min="1" max="1" width="5.5" customWidth="1"/>
    <col min="2" max="2" width="0.875" customWidth="1"/>
    <col min="3" max="4" width="2.875" customWidth="1"/>
    <col min="5" max="5" width="11.5" customWidth="1"/>
    <col min="6" max="6" width="61.875" customWidth="1"/>
    <col min="7" max="7" width="5" customWidth="1"/>
    <col min="8" max="8" width="9.375" customWidth="1"/>
    <col min="9" max="9" width="10.5" customWidth="1"/>
    <col min="10" max="11" width="14.875" customWidth="1"/>
    <col min="12" max="12" width="7.625" style="63" customWidth="1"/>
    <col min="13" max="13" width="13.125" style="64" customWidth="1"/>
    <col min="14" max="14" width="10.875" style="63" customWidth="1"/>
    <col min="15" max="20" width="9.5" hidden="1" customWidth="1"/>
    <col min="21" max="21" width="10.875" hidden="1" customWidth="1"/>
    <col min="22" max="22" width="8.125" customWidth="1"/>
    <col min="24" max="24" width="8.125" customWidth="1"/>
    <col min="25" max="25" width="10" customWidth="1"/>
    <col min="26" max="26" width="7.375" customWidth="1"/>
    <col min="27" max="27" width="10" customWidth="1"/>
    <col min="29" max="29" width="7.375" customWidth="1"/>
    <col min="30" max="30" width="10" customWidth="1"/>
  </cols>
  <sheetData>
    <row r="2" spans="2:46" ht="36.75" customHeight="1">
      <c r="L2" s="368"/>
      <c r="AT2" s="369" t="s">
        <v>1116</v>
      </c>
    </row>
    <row r="3" spans="2:46" ht="6.7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370"/>
      <c r="AT3" s="369" t="s">
        <v>110</v>
      </c>
    </row>
    <row r="4" spans="2:46" ht="24.75" customHeight="1">
      <c r="B4" s="17"/>
      <c r="D4" s="18" t="s">
        <v>31</v>
      </c>
      <c r="L4" s="370"/>
      <c r="M4" s="371"/>
      <c r="AT4" s="369" t="s">
        <v>1117</v>
      </c>
    </row>
    <row r="5" spans="2:46" ht="6.75" customHeight="1">
      <c r="B5" s="17"/>
      <c r="L5" s="370"/>
    </row>
    <row r="6" spans="2:46" s="21" customFormat="1" ht="12" customHeight="1">
      <c r="B6" s="22"/>
      <c r="D6" s="4" t="s">
        <v>32</v>
      </c>
      <c r="L6" s="372"/>
      <c r="M6" s="373"/>
      <c r="N6" s="60"/>
    </row>
    <row r="7" spans="2:46" s="21" customFormat="1" ht="16.5" customHeight="1">
      <c r="B7" s="22"/>
      <c r="E7" s="531" t="s">
        <v>1118</v>
      </c>
      <c r="F7" s="531"/>
      <c r="G7" s="531"/>
      <c r="H7" s="531"/>
      <c r="L7" s="372"/>
      <c r="M7" s="373"/>
      <c r="N7" s="60"/>
    </row>
    <row r="8" spans="2:46" s="21" customFormat="1">
      <c r="B8" s="22"/>
      <c r="L8" s="372"/>
      <c r="M8" s="373"/>
      <c r="N8" s="60"/>
    </row>
    <row r="9" spans="2:46" s="21" customFormat="1" ht="12" customHeight="1">
      <c r="B9" s="22"/>
      <c r="D9" s="4" t="s">
        <v>35</v>
      </c>
      <c r="F9" s="24"/>
      <c r="I9" s="4" t="s">
        <v>36</v>
      </c>
      <c r="J9" s="24"/>
      <c r="L9" s="372"/>
      <c r="M9" s="373"/>
      <c r="N9" s="60"/>
    </row>
    <row r="10" spans="2:46" s="21" customFormat="1" ht="12" customHeight="1">
      <c r="B10" s="22"/>
      <c r="D10" s="4" t="s">
        <v>37</v>
      </c>
      <c r="F10" s="24" t="s">
        <v>1119</v>
      </c>
      <c r="I10" s="4" t="s">
        <v>39</v>
      </c>
      <c r="J10" s="25" t="str">
        <f>'[4]Rekapitulace stavby'!AN8</f>
        <v>28. 3. 2025</v>
      </c>
      <c r="L10" s="372"/>
      <c r="M10" s="373"/>
      <c r="N10" s="60"/>
    </row>
    <row r="11" spans="2:46" s="21" customFormat="1" ht="10.5" customHeight="1">
      <c r="B11" s="22"/>
      <c r="L11" s="372"/>
      <c r="M11" s="373"/>
      <c r="N11" s="60"/>
    </row>
    <row r="12" spans="2:46" s="21" customFormat="1" ht="12" customHeight="1">
      <c r="B12" s="22"/>
      <c r="D12" s="4" t="s">
        <v>40</v>
      </c>
      <c r="I12" s="4" t="s">
        <v>41</v>
      </c>
      <c r="J12" s="24" t="str">
        <f>IF('[4]Rekapitulace stavby'!AN10="","",'[4]Rekapitulace stavby'!AN10)</f>
        <v/>
      </c>
      <c r="L12" s="372"/>
      <c r="M12" s="373"/>
      <c r="N12" s="60"/>
    </row>
    <row r="13" spans="2:46" s="21" customFormat="1" ht="18" customHeight="1">
      <c r="B13" s="22"/>
      <c r="E13" s="24" t="str">
        <f>IF('[4]Rekapitulace stavby'!E11="","",'[4]Rekapitulace stavby'!E11)</f>
        <v/>
      </c>
      <c r="I13" s="4" t="s">
        <v>43</v>
      </c>
      <c r="J13" s="24" t="str">
        <f>IF('[4]Rekapitulace stavby'!AN11="","",'[4]Rekapitulace stavby'!AN11)</f>
        <v/>
      </c>
      <c r="L13" s="372"/>
      <c r="M13" s="373"/>
      <c r="N13" s="60"/>
    </row>
    <row r="14" spans="2:46" s="21" customFormat="1" ht="6.75" customHeight="1">
      <c r="B14" s="22"/>
      <c r="L14" s="372"/>
      <c r="M14" s="373"/>
      <c r="N14" s="60"/>
    </row>
    <row r="15" spans="2:46" s="21" customFormat="1" ht="12" customHeight="1">
      <c r="B15" s="22"/>
      <c r="D15" s="4" t="s">
        <v>1120</v>
      </c>
      <c r="I15" s="4" t="s">
        <v>41</v>
      </c>
      <c r="J15" s="24">
        <f>'[4]Rekapitulace stavby'!AN13</f>
        <v>0</v>
      </c>
      <c r="L15" s="372"/>
      <c r="M15" s="373"/>
      <c r="N15" s="60"/>
    </row>
    <row r="16" spans="2:46" s="21" customFormat="1" ht="18" customHeight="1">
      <c r="B16" s="22"/>
      <c r="E16" s="547">
        <f>'[4]Rekapitulace stavby'!E14</f>
        <v>0</v>
      </c>
      <c r="F16" s="547"/>
      <c r="G16" s="547"/>
      <c r="H16" s="547"/>
      <c r="I16" s="4" t="s">
        <v>43</v>
      </c>
      <c r="J16" s="24">
        <f>'[4]Rekapitulace stavby'!AN14</f>
        <v>0</v>
      </c>
      <c r="L16" s="372"/>
      <c r="M16" s="373"/>
      <c r="N16" s="60"/>
    </row>
    <row r="17" spans="2:14" s="21" customFormat="1" ht="6.75" customHeight="1">
      <c r="B17" s="22"/>
      <c r="L17" s="372"/>
      <c r="M17" s="373"/>
      <c r="N17" s="60"/>
    </row>
    <row r="18" spans="2:14" s="21" customFormat="1" ht="12" customHeight="1">
      <c r="B18" s="22"/>
      <c r="D18" s="4" t="s">
        <v>47</v>
      </c>
      <c r="I18" s="4" t="s">
        <v>41</v>
      </c>
      <c r="J18" s="24" t="str">
        <f>IF('[4]Rekapitulace stavby'!AN16="","",'[4]Rekapitulace stavby'!AN16)</f>
        <v/>
      </c>
      <c r="L18" s="372"/>
      <c r="M18" s="373"/>
      <c r="N18" s="60"/>
    </row>
    <row r="19" spans="2:14" s="21" customFormat="1" ht="18" customHeight="1">
      <c r="B19" s="22"/>
      <c r="E19" s="24" t="str">
        <f>IF('[4]Rekapitulace stavby'!E17="","",'[4]Rekapitulace stavby'!E17)</f>
        <v/>
      </c>
      <c r="I19" s="4" t="s">
        <v>43</v>
      </c>
      <c r="J19" s="24" t="str">
        <f>IF('[4]Rekapitulace stavby'!AN17="","",'[4]Rekapitulace stavby'!AN17)</f>
        <v/>
      </c>
      <c r="L19" s="372"/>
      <c r="M19" s="373"/>
      <c r="N19" s="60"/>
    </row>
    <row r="20" spans="2:14" s="21" customFormat="1" ht="6.75" customHeight="1">
      <c r="B20" s="22"/>
      <c r="L20" s="372"/>
      <c r="M20" s="373"/>
      <c r="N20" s="60"/>
    </row>
    <row r="21" spans="2:14" s="21" customFormat="1" ht="12" customHeight="1">
      <c r="B21" s="22"/>
      <c r="D21" s="4" t="s">
        <v>49</v>
      </c>
      <c r="I21" s="4" t="s">
        <v>41</v>
      </c>
      <c r="J21" s="24" t="str">
        <f>IF('[4]Rekapitulace stavby'!AN19="","",'[4]Rekapitulace stavby'!AN19)</f>
        <v/>
      </c>
      <c r="L21" s="372"/>
      <c r="M21" s="373"/>
      <c r="N21" s="60"/>
    </row>
    <row r="22" spans="2:14" s="21" customFormat="1" ht="18" customHeight="1">
      <c r="B22" s="22"/>
      <c r="E22" s="24" t="str">
        <f>IF('[4]Rekapitulace stavby'!E20="","",'[4]Rekapitulace stavby'!E20)</f>
        <v/>
      </c>
      <c r="I22" s="4" t="s">
        <v>43</v>
      </c>
      <c r="J22" s="24" t="str">
        <f>IF('[4]Rekapitulace stavby'!AN20="","",'[4]Rekapitulace stavby'!AN20)</f>
        <v/>
      </c>
      <c r="L22" s="372"/>
      <c r="M22" s="373"/>
      <c r="N22" s="60"/>
    </row>
    <row r="23" spans="2:14" s="21" customFormat="1" ht="6.75" customHeight="1">
      <c r="B23" s="22"/>
      <c r="L23" s="372"/>
      <c r="M23" s="373"/>
      <c r="N23" s="60"/>
    </row>
    <row r="24" spans="2:14" s="21" customFormat="1" ht="12" customHeight="1">
      <c r="B24" s="22"/>
      <c r="D24" s="4" t="s">
        <v>50</v>
      </c>
      <c r="L24" s="372"/>
      <c r="M24" s="373"/>
      <c r="N24" s="60"/>
    </row>
    <row r="25" spans="2:14" s="21" customFormat="1" ht="16.5" customHeight="1">
      <c r="B25" s="22"/>
      <c r="E25" s="534"/>
      <c r="F25" s="534"/>
      <c r="G25" s="534"/>
      <c r="H25" s="534"/>
      <c r="L25" s="372"/>
      <c r="M25" s="373"/>
      <c r="N25" s="60"/>
    </row>
    <row r="26" spans="2:14" s="21" customFormat="1" ht="6.75" customHeight="1">
      <c r="B26" s="22"/>
      <c r="L26" s="372"/>
      <c r="M26" s="373"/>
      <c r="N26" s="60"/>
    </row>
    <row r="27" spans="2:14" s="21" customFormat="1" ht="6.75" customHeight="1">
      <c r="B27" s="22"/>
      <c r="D27" s="26"/>
      <c r="E27" s="26"/>
      <c r="F27" s="26"/>
      <c r="G27" s="26"/>
      <c r="H27" s="26"/>
      <c r="I27" s="26"/>
      <c r="J27" s="26"/>
      <c r="K27" s="26"/>
      <c r="L27" s="372"/>
      <c r="M27" s="373"/>
      <c r="N27" s="60"/>
    </row>
    <row r="28" spans="2:14" s="21" customFormat="1" ht="25.5" customHeight="1">
      <c r="B28" s="22"/>
      <c r="D28" s="28" t="s">
        <v>52</v>
      </c>
      <c r="J28" s="29">
        <f>ROUND(J119, 2)</f>
        <v>31002.78</v>
      </c>
      <c r="L28" s="372"/>
      <c r="M28" s="373"/>
      <c r="N28" s="60"/>
    </row>
    <row r="29" spans="2:14" s="21" customFormat="1" ht="6.75" customHeight="1">
      <c r="B29" s="22"/>
      <c r="D29" s="26"/>
      <c r="E29" s="26"/>
      <c r="F29" s="26"/>
      <c r="G29" s="26"/>
      <c r="H29" s="26"/>
      <c r="I29" s="26"/>
      <c r="J29" s="26"/>
      <c r="K29" s="26"/>
      <c r="L29" s="372"/>
      <c r="M29" s="373"/>
      <c r="N29" s="60"/>
    </row>
    <row r="30" spans="2:14" s="21" customFormat="1" ht="14.25" customHeight="1">
      <c r="B30" s="22"/>
      <c r="F30" s="144" t="s">
        <v>53</v>
      </c>
      <c r="I30" s="144" t="s">
        <v>54</v>
      </c>
      <c r="J30" s="144" t="s">
        <v>55</v>
      </c>
      <c r="L30" s="372"/>
      <c r="M30" s="373"/>
      <c r="N30" s="60"/>
    </row>
    <row r="31" spans="2:14" s="21" customFormat="1" ht="14.25" customHeight="1">
      <c r="B31" s="22"/>
      <c r="D31" s="145" t="s">
        <v>56</v>
      </c>
      <c r="E31" s="4" t="s">
        <v>57</v>
      </c>
      <c r="F31" s="32">
        <f>ROUND((SUM(BE119:BE163)),  2)</f>
        <v>0</v>
      </c>
      <c r="I31" s="33">
        <v>0.21</v>
      </c>
      <c r="J31" s="32">
        <f>ROUND(((SUM(BE119:BE163))*I31),  2)</f>
        <v>0</v>
      </c>
      <c r="L31" s="372"/>
      <c r="M31" s="373"/>
      <c r="N31" s="60"/>
    </row>
    <row r="32" spans="2:14" s="21" customFormat="1" ht="14.25" customHeight="1">
      <c r="B32" s="22"/>
      <c r="E32" s="4" t="s">
        <v>58</v>
      </c>
      <c r="F32" s="32">
        <f>ROUND((SUM(BF119:BF163)),  2)</f>
        <v>0</v>
      </c>
      <c r="I32" s="33">
        <v>0.12</v>
      </c>
      <c r="J32" s="32">
        <f>ROUND(((SUM(BF119:BF163))*I32),  2)</f>
        <v>0</v>
      </c>
      <c r="L32" s="372"/>
      <c r="M32" s="373"/>
      <c r="N32" s="60"/>
    </row>
    <row r="33" spans="2:14" s="21" customFormat="1" ht="14.25" hidden="1" customHeight="1">
      <c r="B33" s="22"/>
      <c r="E33" s="4" t="s">
        <v>59</v>
      </c>
      <c r="F33" s="32">
        <f>ROUND((SUM(BG119:BG163)),  2)</f>
        <v>0</v>
      </c>
      <c r="I33" s="33">
        <v>0.21</v>
      </c>
      <c r="J33" s="32">
        <f>0</f>
        <v>0</v>
      </c>
      <c r="L33" s="372"/>
      <c r="M33" s="373"/>
      <c r="N33" s="60"/>
    </row>
    <row r="34" spans="2:14" s="21" customFormat="1" ht="14.25" hidden="1" customHeight="1">
      <c r="B34" s="22"/>
      <c r="E34" s="4" t="s">
        <v>60</v>
      </c>
      <c r="F34" s="32">
        <f>ROUND((SUM(BH119:BH163)),  2)</f>
        <v>0</v>
      </c>
      <c r="I34" s="33">
        <v>0.12</v>
      </c>
      <c r="J34" s="32">
        <f>0</f>
        <v>0</v>
      </c>
      <c r="L34" s="372"/>
      <c r="M34" s="373"/>
      <c r="N34" s="60"/>
    </row>
    <row r="35" spans="2:14" s="21" customFormat="1" ht="14.25" hidden="1" customHeight="1">
      <c r="B35" s="22"/>
      <c r="E35" s="4" t="s">
        <v>61</v>
      </c>
      <c r="F35" s="32">
        <f>ROUND((SUM(BI119:BI163)),  2)</f>
        <v>0</v>
      </c>
      <c r="I35" s="33">
        <v>0</v>
      </c>
      <c r="J35" s="32">
        <f>0</f>
        <v>0</v>
      </c>
      <c r="L35" s="372"/>
      <c r="M35" s="373"/>
      <c r="N35" s="60"/>
    </row>
    <row r="36" spans="2:14" s="21" customFormat="1" ht="6.75" customHeight="1">
      <c r="B36" s="22"/>
      <c r="L36" s="372"/>
      <c r="M36" s="373"/>
      <c r="N36" s="60"/>
    </row>
    <row r="37" spans="2:14" s="21" customFormat="1" ht="25.5" customHeight="1">
      <c r="B37" s="22"/>
      <c r="C37" s="34"/>
      <c r="D37" s="35" t="s">
        <v>62</v>
      </c>
      <c r="E37" s="36"/>
      <c r="F37" s="36"/>
      <c r="G37" s="146" t="s">
        <v>63</v>
      </c>
      <c r="H37" s="147" t="s">
        <v>64</v>
      </c>
      <c r="I37" s="36"/>
      <c r="J37" s="39">
        <f>SUM(J28:J35)</f>
        <v>31002.78</v>
      </c>
      <c r="K37" s="148"/>
      <c r="L37" s="372"/>
      <c r="M37" s="373"/>
      <c r="N37" s="60"/>
    </row>
    <row r="38" spans="2:14" s="21" customFormat="1" ht="14.25" customHeight="1">
      <c r="B38" s="22"/>
      <c r="L38" s="372"/>
      <c r="M38" s="373"/>
      <c r="N38" s="60"/>
    </row>
    <row r="39" spans="2:14" ht="14.25" customHeight="1">
      <c r="B39" s="17"/>
      <c r="L39" s="370"/>
    </row>
    <row r="40" spans="2:14" ht="14.25" customHeight="1">
      <c r="B40" s="17"/>
      <c r="L40" s="370"/>
    </row>
    <row r="41" spans="2:14" ht="14.25" customHeight="1">
      <c r="B41" s="17"/>
      <c r="L41" s="370"/>
    </row>
    <row r="42" spans="2:14" ht="14.25" customHeight="1">
      <c r="B42" s="17"/>
      <c r="L42" s="370"/>
    </row>
    <row r="43" spans="2:14" ht="14.25" customHeight="1">
      <c r="B43" s="17"/>
      <c r="L43" s="370"/>
    </row>
    <row r="44" spans="2:14" ht="14.25" customHeight="1">
      <c r="B44" s="17"/>
      <c r="L44" s="370"/>
    </row>
    <row r="45" spans="2:14" ht="14.25" customHeight="1">
      <c r="B45" s="17"/>
      <c r="L45" s="370"/>
    </row>
    <row r="46" spans="2:14" ht="14.25" customHeight="1">
      <c r="B46" s="17"/>
      <c r="L46" s="370"/>
    </row>
    <row r="47" spans="2:14" ht="14.25" customHeight="1">
      <c r="B47" s="17"/>
      <c r="L47" s="370"/>
    </row>
    <row r="48" spans="2:14" ht="14.25" customHeight="1">
      <c r="B48" s="17"/>
      <c r="L48" s="370"/>
    </row>
    <row r="49" spans="2:14" ht="14.25" customHeight="1">
      <c r="B49" s="17"/>
      <c r="L49" s="370"/>
    </row>
    <row r="50" spans="2:14" s="21" customFormat="1" ht="14.25" customHeight="1">
      <c r="B50" s="22"/>
      <c r="D50" s="374" t="s">
        <v>1121</v>
      </c>
      <c r="E50" s="375"/>
      <c r="F50" s="375"/>
      <c r="G50" s="374" t="s">
        <v>1122</v>
      </c>
      <c r="H50" s="375"/>
      <c r="I50" s="375"/>
      <c r="J50" s="375"/>
      <c r="K50" s="375"/>
      <c r="L50" s="372"/>
      <c r="M50" s="373"/>
      <c r="N50" s="60"/>
    </row>
    <row r="51" spans="2:14">
      <c r="B51" s="17"/>
      <c r="L51" s="370"/>
    </row>
    <row r="52" spans="2:14">
      <c r="B52" s="17"/>
      <c r="L52" s="370"/>
    </row>
    <row r="53" spans="2:14">
      <c r="B53" s="17"/>
      <c r="L53" s="370"/>
    </row>
    <row r="54" spans="2:14">
      <c r="B54" s="17"/>
      <c r="L54" s="370"/>
    </row>
    <row r="55" spans="2:14">
      <c r="B55" s="17"/>
      <c r="L55" s="370"/>
    </row>
    <row r="56" spans="2:14">
      <c r="B56" s="17"/>
      <c r="L56" s="370"/>
    </row>
    <row r="57" spans="2:14">
      <c r="B57" s="17"/>
      <c r="L57" s="370"/>
    </row>
    <row r="58" spans="2:14">
      <c r="B58" s="17"/>
      <c r="L58" s="370"/>
    </row>
    <row r="59" spans="2:14">
      <c r="B59" s="17"/>
      <c r="L59" s="370"/>
    </row>
    <row r="60" spans="2:14">
      <c r="B60" s="17"/>
      <c r="L60" s="370"/>
    </row>
    <row r="61" spans="2:14" s="21" customFormat="1">
      <c r="B61" s="22"/>
      <c r="D61" s="376" t="s">
        <v>1123</v>
      </c>
      <c r="E61" s="377"/>
      <c r="F61" s="378" t="s">
        <v>1124</v>
      </c>
      <c r="G61" s="376" t="s">
        <v>1123</v>
      </c>
      <c r="H61" s="377"/>
      <c r="I61" s="377"/>
      <c r="J61" s="379" t="s">
        <v>1124</v>
      </c>
      <c r="K61" s="377"/>
      <c r="L61" s="372"/>
      <c r="M61" s="373"/>
      <c r="N61" s="60"/>
    </row>
    <row r="62" spans="2:14">
      <c r="B62" s="17"/>
      <c r="L62" s="370"/>
    </row>
    <row r="63" spans="2:14">
      <c r="B63" s="17"/>
      <c r="L63" s="370"/>
    </row>
    <row r="64" spans="2:14">
      <c r="B64" s="17"/>
      <c r="L64" s="370"/>
    </row>
    <row r="65" spans="2:14" s="21" customFormat="1">
      <c r="B65" s="22"/>
      <c r="D65" s="374" t="s">
        <v>1125</v>
      </c>
      <c r="E65" s="375"/>
      <c r="F65" s="375"/>
      <c r="G65" s="374" t="s">
        <v>1126</v>
      </c>
      <c r="H65" s="375"/>
      <c r="I65" s="375"/>
      <c r="J65" s="375"/>
      <c r="K65" s="375"/>
      <c r="L65" s="372"/>
      <c r="M65" s="373"/>
      <c r="N65" s="60"/>
    </row>
    <row r="66" spans="2:14">
      <c r="B66" s="17"/>
      <c r="L66" s="370"/>
    </row>
    <row r="67" spans="2:14">
      <c r="B67" s="17"/>
      <c r="L67" s="370"/>
    </row>
    <row r="68" spans="2:14">
      <c r="B68" s="17"/>
      <c r="L68" s="370"/>
    </row>
    <row r="69" spans="2:14">
      <c r="B69" s="17"/>
      <c r="L69" s="370"/>
    </row>
    <row r="70" spans="2:14">
      <c r="B70" s="17"/>
      <c r="L70" s="370"/>
    </row>
    <row r="71" spans="2:14">
      <c r="B71" s="17"/>
      <c r="L71" s="370"/>
    </row>
    <row r="72" spans="2:14">
      <c r="B72" s="17"/>
      <c r="L72" s="370"/>
    </row>
    <row r="73" spans="2:14">
      <c r="B73" s="17"/>
      <c r="L73" s="370"/>
    </row>
    <row r="74" spans="2:14">
      <c r="B74" s="17"/>
      <c r="L74" s="370"/>
    </row>
    <row r="75" spans="2:14">
      <c r="B75" s="17"/>
      <c r="L75" s="370"/>
    </row>
    <row r="76" spans="2:14" s="21" customFormat="1">
      <c r="B76" s="22"/>
      <c r="D76" s="376" t="s">
        <v>1123</v>
      </c>
      <c r="E76" s="377"/>
      <c r="F76" s="378" t="s">
        <v>1124</v>
      </c>
      <c r="G76" s="376" t="s">
        <v>1123</v>
      </c>
      <c r="H76" s="377"/>
      <c r="I76" s="377"/>
      <c r="J76" s="379" t="s">
        <v>1124</v>
      </c>
      <c r="K76" s="377"/>
      <c r="L76" s="372"/>
      <c r="M76" s="373"/>
      <c r="N76" s="60"/>
    </row>
    <row r="77" spans="2:14" s="21" customFormat="1" ht="14.2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72"/>
      <c r="M77" s="373"/>
      <c r="N77" s="60"/>
    </row>
    <row r="81" spans="2:47" s="21" customFormat="1" ht="6.7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2"/>
      <c r="M81" s="373"/>
      <c r="N81" s="60"/>
    </row>
    <row r="82" spans="2:47" s="21" customFormat="1" ht="24.75" customHeight="1">
      <c r="B82" s="22"/>
      <c r="C82" s="18" t="s">
        <v>65</v>
      </c>
      <c r="L82" s="372"/>
      <c r="M82" s="373"/>
      <c r="N82" s="60"/>
    </row>
    <row r="83" spans="2:47" s="21" customFormat="1" ht="6.75" customHeight="1">
      <c r="B83" s="22"/>
      <c r="L83" s="372"/>
      <c r="M83" s="373"/>
      <c r="N83" s="60"/>
    </row>
    <row r="84" spans="2:47" s="21" customFormat="1" ht="12" customHeight="1">
      <c r="B84" s="22"/>
      <c r="C84" s="4" t="s">
        <v>32</v>
      </c>
      <c r="L84" s="372"/>
      <c r="M84" s="373"/>
      <c r="N84" s="60"/>
    </row>
    <row r="85" spans="2:47" s="21" customFormat="1" ht="16.5" customHeight="1">
      <c r="B85" s="22"/>
      <c r="E85" s="531" t="str">
        <f>E7</f>
        <v>vícepráce Liteň 2. navýšení ceny</v>
      </c>
      <c r="F85" s="531"/>
      <c r="G85" s="531"/>
      <c r="H85" s="531"/>
      <c r="L85" s="372"/>
      <c r="M85" s="373"/>
      <c r="N85" s="60"/>
    </row>
    <row r="86" spans="2:47" s="21" customFormat="1" ht="6.75" customHeight="1">
      <c r="B86" s="22"/>
      <c r="L86" s="372"/>
      <c r="M86" s="373"/>
      <c r="N86" s="60"/>
    </row>
    <row r="87" spans="2:47" s="21" customFormat="1" ht="12" customHeight="1">
      <c r="B87" s="22"/>
      <c r="C87" s="4" t="s">
        <v>37</v>
      </c>
      <c r="F87" s="24" t="str">
        <f>F10</f>
        <v xml:space="preserve"> </v>
      </c>
      <c r="I87" s="4" t="s">
        <v>39</v>
      </c>
      <c r="J87" s="25" t="str">
        <f>IF(J10="","",J10)</f>
        <v>28. 3. 2025</v>
      </c>
      <c r="L87" s="372"/>
      <c r="M87" s="373"/>
      <c r="N87" s="60"/>
    </row>
    <row r="88" spans="2:47" s="21" customFormat="1" ht="6.75" customHeight="1">
      <c r="B88" s="22"/>
      <c r="L88" s="372"/>
      <c r="M88" s="373"/>
      <c r="N88" s="60"/>
    </row>
    <row r="89" spans="2:47" s="21" customFormat="1" ht="15" customHeight="1">
      <c r="B89" s="22"/>
      <c r="C89" s="4" t="s">
        <v>40</v>
      </c>
      <c r="F89" s="24" t="str">
        <f>E13</f>
        <v/>
      </c>
      <c r="I89" s="4" t="s">
        <v>47</v>
      </c>
      <c r="J89" s="24" t="str">
        <f>E19</f>
        <v/>
      </c>
      <c r="L89" s="372"/>
      <c r="M89" s="373"/>
      <c r="N89" s="60"/>
    </row>
    <row r="90" spans="2:47" s="21" customFormat="1" ht="15" customHeight="1">
      <c r="B90" s="22"/>
      <c r="C90" s="4" t="s">
        <v>1120</v>
      </c>
      <c r="F90" s="24">
        <f>IF(E16="","",E16)</f>
        <v>0</v>
      </c>
      <c r="I90" s="4" t="s">
        <v>49</v>
      </c>
      <c r="J90" s="24" t="str">
        <f>E22</f>
        <v/>
      </c>
      <c r="L90" s="372"/>
      <c r="M90" s="373"/>
      <c r="N90" s="60"/>
    </row>
    <row r="91" spans="2:47" s="21" customFormat="1" ht="9.75" customHeight="1">
      <c r="B91" s="22"/>
      <c r="L91" s="372"/>
      <c r="M91" s="373"/>
      <c r="N91" s="60"/>
    </row>
    <row r="92" spans="2:47" s="21" customFormat="1" ht="29.25" customHeight="1">
      <c r="B92" s="22"/>
      <c r="C92" s="46" t="s">
        <v>66</v>
      </c>
      <c r="D92" s="34"/>
      <c r="E92" s="34"/>
      <c r="F92" s="34"/>
      <c r="G92" s="34"/>
      <c r="H92" s="34"/>
      <c r="I92" s="34"/>
      <c r="J92" s="149" t="s">
        <v>67</v>
      </c>
      <c r="K92" s="34"/>
      <c r="L92" s="372"/>
      <c r="M92" s="373"/>
      <c r="N92" s="60"/>
    </row>
    <row r="93" spans="2:47" s="21" customFormat="1" ht="9.75" customHeight="1">
      <c r="B93" s="22"/>
      <c r="L93" s="372"/>
      <c r="M93" s="373"/>
      <c r="N93" s="60"/>
    </row>
    <row r="94" spans="2:47" s="21" customFormat="1" ht="22.5" customHeight="1">
      <c r="B94" s="22"/>
      <c r="C94" s="48" t="s">
        <v>1127</v>
      </c>
      <c r="J94" s="29">
        <f>J119</f>
        <v>31002.780000000006</v>
      </c>
      <c r="L94" s="372"/>
      <c r="M94" s="373"/>
      <c r="N94" s="60"/>
      <c r="AU94" s="369" t="s">
        <v>1128</v>
      </c>
    </row>
    <row r="95" spans="2:47" s="49" customFormat="1" ht="24.75" customHeight="1">
      <c r="B95" s="50"/>
      <c r="D95" s="51" t="s">
        <v>69</v>
      </c>
      <c r="E95" s="52"/>
      <c r="F95" s="52"/>
      <c r="G95" s="52"/>
      <c r="H95" s="52"/>
      <c r="I95" s="52"/>
      <c r="J95" s="53">
        <f>J120</f>
        <v>31002.780000000006</v>
      </c>
      <c r="L95" s="380"/>
      <c r="M95" s="381"/>
      <c r="N95" s="382"/>
    </row>
    <row r="96" spans="2:47" s="54" customFormat="1" ht="19.5" customHeight="1">
      <c r="B96" s="55"/>
      <c r="D96" s="56" t="s">
        <v>70</v>
      </c>
      <c r="E96" s="57"/>
      <c r="F96" s="57"/>
      <c r="G96" s="57"/>
      <c r="H96" s="57"/>
      <c r="I96" s="57"/>
      <c r="J96" s="58">
        <f>J121</f>
        <v>3695.8500000000004</v>
      </c>
      <c r="L96" s="380"/>
      <c r="M96" s="381"/>
      <c r="N96" s="382"/>
    </row>
    <row r="97" spans="2:14" s="54" customFormat="1" ht="19.5" customHeight="1">
      <c r="B97" s="55"/>
      <c r="D97" s="56" t="s">
        <v>71</v>
      </c>
      <c r="E97" s="57"/>
      <c r="F97" s="57"/>
      <c r="G97" s="57"/>
      <c r="H97" s="57"/>
      <c r="I97" s="57"/>
      <c r="J97" s="58">
        <f>J131</f>
        <v>11789.21</v>
      </c>
      <c r="L97" s="380"/>
      <c r="M97" s="381"/>
      <c r="N97" s="382"/>
    </row>
    <row r="98" spans="2:14" s="54" customFormat="1" ht="19.5" customHeight="1">
      <c r="B98" s="55"/>
      <c r="D98" s="56" t="s">
        <v>1129</v>
      </c>
      <c r="E98" s="57"/>
      <c r="F98" s="57"/>
      <c r="G98" s="57"/>
      <c r="H98" s="57"/>
      <c r="I98" s="57"/>
      <c r="J98" s="58">
        <f>J147</f>
        <v>11960.52</v>
      </c>
      <c r="L98" s="380"/>
      <c r="M98" s="381"/>
      <c r="N98" s="382"/>
    </row>
    <row r="99" spans="2:14" s="54" customFormat="1" ht="19.5" customHeight="1">
      <c r="B99" s="55"/>
      <c r="D99" s="56" t="s">
        <v>73</v>
      </c>
      <c r="E99" s="57"/>
      <c r="F99" s="57"/>
      <c r="G99" s="57"/>
      <c r="H99" s="57"/>
      <c r="I99" s="57"/>
      <c r="J99" s="58">
        <f>J152</f>
        <v>2717.06</v>
      </c>
      <c r="L99" s="380"/>
      <c r="M99" s="381"/>
      <c r="N99" s="382"/>
    </row>
    <row r="100" spans="2:14" s="54" customFormat="1" ht="19.5" customHeight="1">
      <c r="B100" s="55"/>
      <c r="D100" s="56" t="s">
        <v>1130</v>
      </c>
      <c r="E100" s="57"/>
      <c r="F100" s="57"/>
      <c r="G100" s="57"/>
      <c r="H100" s="57"/>
      <c r="I100" s="57"/>
      <c r="J100" s="58">
        <f>J158</f>
        <v>147.15</v>
      </c>
      <c r="L100" s="380"/>
      <c r="M100" s="381"/>
      <c r="N100" s="382"/>
    </row>
    <row r="101" spans="2:14" s="54" customFormat="1" ht="19.5" customHeight="1">
      <c r="B101" s="55"/>
      <c r="D101" s="56" t="s">
        <v>75</v>
      </c>
      <c r="E101" s="57"/>
      <c r="F101" s="57"/>
      <c r="G101" s="57"/>
      <c r="H101" s="57"/>
      <c r="I101" s="57"/>
      <c r="J101" s="58">
        <f>J161</f>
        <v>692.99</v>
      </c>
      <c r="L101" s="380"/>
      <c r="M101" s="381"/>
      <c r="N101" s="382"/>
    </row>
    <row r="102" spans="2:14" s="21" customFormat="1" ht="21.75" customHeight="1">
      <c r="B102" s="22"/>
      <c r="L102" s="372"/>
      <c r="M102" s="373"/>
      <c r="N102" s="60"/>
    </row>
    <row r="103" spans="2:14" s="21" customFormat="1" ht="6.75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72"/>
      <c r="M103" s="373"/>
      <c r="N103" s="60"/>
    </row>
    <row r="107" spans="2:14" s="21" customFormat="1" ht="6.75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72"/>
      <c r="M107" s="373"/>
      <c r="N107" s="60"/>
    </row>
    <row r="108" spans="2:14" s="21" customFormat="1" ht="24.75" customHeight="1">
      <c r="B108" s="22"/>
      <c r="C108" s="18" t="s">
        <v>80</v>
      </c>
      <c r="L108" s="372"/>
      <c r="M108" s="373"/>
      <c r="N108" s="60"/>
    </row>
    <row r="109" spans="2:14" s="21" customFormat="1" ht="6.75" customHeight="1">
      <c r="B109" s="22"/>
      <c r="L109" s="372"/>
      <c r="M109" s="373"/>
      <c r="N109" s="60"/>
    </row>
    <row r="110" spans="2:14" s="21" customFormat="1" ht="12" customHeight="1">
      <c r="B110" s="22"/>
      <c r="C110" s="4" t="s">
        <v>32</v>
      </c>
      <c r="L110" s="372"/>
      <c r="M110" s="373"/>
      <c r="N110" s="60"/>
    </row>
    <row r="111" spans="2:14" s="21" customFormat="1" ht="16.5" customHeight="1">
      <c r="B111" s="22"/>
      <c r="E111" s="531" t="str">
        <f>E7</f>
        <v>vícepráce Liteň 2. navýšení ceny</v>
      </c>
      <c r="F111" s="531"/>
      <c r="G111" s="531"/>
      <c r="H111" s="531"/>
      <c r="L111" s="372"/>
      <c r="M111" s="373"/>
      <c r="N111" s="60"/>
    </row>
    <row r="112" spans="2:14" s="21" customFormat="1" ht="6.75" customHeight="1">
      <c r="B112" s="22"/>
      <c r="L112" s="372"/>
      <c r="M112" s="373"/>
      <c r="N112" s="60"/>
    </row>
    <row r="113" spans="2:65" s="21" customFormat="1" ht="12" customHeight="1">
      <c r="B113" s="22"/>
      <c r="C113" s="4" t="s">
        <v>37</v>
      </c>
      <c r="F113" s="24" t="str">
        <f>F10</f>
        <v xml:space="preserve"> </v>
      </c>
      <c r="I113" s="4" t="s">
        <v>39</v>
      </c>
      <c r="J113" s="25" t="str">
        <f>IF(J10="","",J10)</f>
        <v>28. 3. 2025</v>
      </c>
      <c r="L113" s="372"/>
      <c r="M113" s="373"/>
      <c r="N113" s="60"/>
    </row>
    <row r="114" spans="2:65" s="21" customFormat="1" ht="6.75" customHeight="1">
      <c r="B114" s="22"/>
      <c r="L114" s="372"/>
      <c r="M114" s="373"/>
      <c r="N114" s="60"/>
    </row>
    <row r="115" spans="2:65" s="21" customFormat="1" ht="15" customHeight="1">
      <c r="B115" s="22"/>
      <c r="C115" s="4" t="s">
        <v>40</v>
      </c>
      <c r="F115" s="24" t="str">
        <f>E13</f>
        <v/>
      </c>
      <c r="I115" s="4" t="s">
        <v>47</v>
      </c>
      <c r="J115" s="24" t="str">
        <f>E19</f>
        <v/>
      </c>
      <c r="L115" s="372"/>
      <c r="M115" s="373"/>
      <c r="N115" s="60"/>
    </row>
    <row r="116" spans="2:65" s="21" customFormat="1" ht="9" customHeight="1">
      <c r="B116" s="22"/>
      <c r="C116" s="4" t="s">
        <v>1120</v>
      </c>
      <c r="F116" s="24">
        <f>IF(E16="","",E16)</f>
        <v>0</v>
      </c>
      <c r="I116" s="4" t="s">
        <v>49</v>
      </c>
      <c r="J116" s="24" t="str">
        <f>E22</f>
        <v/>
      </c>
      <c r="L116" s="372"/>
      <c r="M116" s="373"/>
      <c r="N116" s="60"/>
    </row>
    <row r="117" spans="2:65" s="21" customFormat="1" ht="16.5" customHeight="1">
      <c r="B117" s="22"/>
      <c r="L117" s="546">
        <v>45809</v>
      </c>
      <c r="M117" s="546"/>
      <c r="N117" s="60"/>
    </row>
    <row r="118" spans="2:65" s="65" customFormat="1" ht="29.25" customHeight="1">
      <c r="B118" s="66"/>
      <c r="C118" s="244" t="s">
        <v>81</v>
      </c>
      <c r="D118" s="245" t="s">
        <v>82</v>
      </c>
      <c r="E118" s="245" t="s">
        <v>83</v>
      </c>
      <c r="F118" s="245" t="s">
        <v>84</v>
      </c>
      <c r="G118" s="245" t="s">
        <v>85</v>
      </c>
      <c r="H118" s="245" t="s">
        <v>86</v>
      </c>
      <c r="I118" s="245" t="s">
        <v>87</v>
      </c>
      <c r="J118" s="245" t="s">
        <v>67</v>
      </c>
      <c r="K118" s="383" t="s">
        <v>88</v>
      </c>
      <c r="L118" s="384" t="s">
        <v>89</v>
      </c>
      <c r="M118" s="385" t="s">
        <v>90</v>
      </c>
      <c r="O118" s="246"/>
      <c r="P118" s="246"/>
      <c r="Q118" s="246"/>
      <c r="R118" s="246"/>
      <c r="S118" s="246"/>
      <c r="T118" s="247"/>
    </row>
    <row r="119" spans="2:65" s="21" customFormat="1" ht="22.5" customHeight="1">
      <c r="B119" s="22"/>
      <c r="C119" s="157" t="s">
        <v>91</v>
      </c>
      <c r="J119" s="158">
        <f>BK119</f>
        <v>31002.780000000006</v>
      </c>
      <c r="L119" s="372"/>
      <c r="M119" s="386">
        <f>M121+M131+M147+M152+M158+M161+0.01</f>
        <v>31002.783899999999</v>
      </c>
      <c r="N119" s="387"/>
      <c r="O119" s="26"/>
      <c r="P119" s="250"/>
      <c r="Q119" s="26"/>
      <c r="R119" s="250"/>
      <c r="S119" s="26"/>
      <c r="T119" s="251"/>
      <c r="AT119" s="369" t="s">
        <v>92</v>
      </c>
      <c r="AU119" s="369" t="s">
        <v>1128</v>
      </c>
      <c r="BK119" s="388">
        <f>BK120</f>
        <v>31002.780000000006</v>
      </c>
    </row>
    <row r="120" spans="2:65" s="75" customFormat="1" ht="25.5" customHeight="1">
      <c r="B120" s="76"/>
      <c r="D120" s="252" t="s">
        <v>92</v>
      </c>
      <c r="E120" s="161" t="s">
        <v>9</v>
      </c>
      <c r="F120" s="161" t="s">
        <v>93</v>
      </c>
      <c r="J120" s="163">
        <f>BK120</f>
        <v>31002.780000000006</v>
      </c>
      <c r="L120" s="389"/>
      <c r="M120" s="390"/>
      <c r="N120" s="391"/>
      <c r="P120" s="257"/>
      <c r="R120" s="257"/>
      <c r="T120" s="258"/>
      <c r="AR120" s="252" t="s">
        <v>94</v>
      </c>
      <c r="AT120" s="392" t="s">
        <v>92</v>
      </c>
      <c r="AU120" s="392" t="s">
        <v>1131</v>
      </c>
      <c r="AY120" s="252" t="s">
        <v>1132</v>
      </c>
      <c r="BK120" s="393">
        <f>BK121+BK131+BK147+BK152+BK158+BK161</f>
        <v>31002.780000000006</v>
      </c>
    </row>
    <row r="121" spans="2:65" s="75" customFormat="1" ht="22.5" customHeight="1">
      <c r="B121" s="76"/>
      <c r="D121" s="252" t="s">
        <v>92</v>
      </c>
      <c r="E121" s="260" t="s">
        <v>94</v>
      </c>
      <c r="F121" s="260" t="s">
        <v>95</v>
      </c>
      <c r="J121" s="261">
        <f>BK121</f>
        <v>3695.8500000000004</v>
      </c>
      <c r="L121" s="389"/>
      <c r="M121" s="390">
        <f>M122+M126+M129</f>
        <v>3695.8459999999995</v>
      </c>
      <c r="N121" s="391"/>
      <c r="P121" s="257"/>
      <c r="R121" s="257"/>
      <c r="T121" s="258"/>
      <c r="AR121" s="252" t="s">
        <v>94</v>
      </c>
      <c r="AT121" s="392" t="s">
        <v>92</v>
      </c>
      <c r="AU121" s="392" t="s">
        <v>94</v>
      </c>
      <c r="AY121" s="252" t="s">
        <v>1132</v>
      </c>
      <c r="BK121" s="393">
        <f>SUM(BK122:BK130)</f>
        <v>3695.8500000000004</v>
      </c>
    </row>
    <row r="122" spans="2:65" s="21" customFormat="1" ht="33" customHeight="1">
      <c r="B122" s="394"/>
      <c r="C122" s="395" t="s">
        <v>94</v>
      </c>
      <c r="D122" s="395" t="s">
        <v>96</v>
      </c>
      <c r="E122" s="396" t="s">
        <v>1133</v>
      </c>
      <c r="F122" s="397" t="s">
        <v>1134</v>
      </c>
      <c r="G122" s="398" t="s">
        <v>209</v>
      </c>
      <c r="H122" s="399">
        <v>1.4419999999999999</v>
      </c>
      <c r="I122" s="400">
        <v>1070</v>
      </c>
      <c r="J122" s="400">
        <f>ROUND(I122*H122,2)</f>
        <v>1542.94</v>
      </c>
      <c r="K122" s="397" t="s">
        <v>1135</v>
      </c>
      <c r="L122" s="401">
        <f>H122</f>
        <v>1.4419999999999999</v>
      </c>
      <c r="M122" s="402">
        <f>L122*I122</f>
        <v>1542.94</v>
      </c>
      <c r="N122" s="403"/>
      <c r="O122" s="274"/>
      <c r="P122" s="274"/>
      <c r="Q122" s="274"/>
      <c r="R122" s="274"/>
      <c r="S122" s="274"/>
      <c r="T122" s="275"/>
      <c r="AR122" s="404" t="s">
        <v>122</v>
      </c>
      <c r="AT122" s="404" t="s">
        <v>96</v>
      </c>
      <c r="AU122" s="404" t="s">
        <v>110</v>
      </c>
      <c r="AY122" s="369" t="s">
        <v>1132</v>
      </c>
      <c r="BE122" s="328">
        <f>IF(N122="základní",J122,0)</f>
        <v>0</v>
      </c>
      <c r="BF122" s="328">
        <f>IF(N122="snížená",J122,0)</f>
        <v>0</v>
      </c>
      <c r="BG122" s="328">
        <f>IF(N122="zákl. přenesená",J122,0)</f>
        <v>0</v>
      </c>
      <c r="BH122" s="328">
        <f>IF(N122="sníž. přenesená",J122,0)</f>
        <v>0</v>
      </c>
      <c r="BI122" s="328">
        <f>IF(N122="nulová",J122,0)</f>
        <v>0</v>
      </c>
      <c r="BJ122" s="369" t="s">
        <v>94</v>
      </c>
      <c r="BK122" s="328">
        <f>ROUND(I122*H122,2)</f>
        <v>1542.94</v>
      </c>
      <c r="BL122" s="369" t="s">
        <v>122</v>
      </c>
      <c r="BM122" s="404" t="s">
        <v>1136</v>
      </c>
    </row>
    <row r="123" spans="2:65" s="21" customFormat="1">
      <c r="B123" s="22"/>
      <c r="D123" s="282" t="s">
        <v>103</v>
      </c>
      <c r="F123" s="283" t="s">
        <v>1137</v>
      </c>
      <c r="L123" s="372"/>
      <c r="M123" s="405"/>
      <c r="N123" s="60"/>
      <c r="T123" s="281"/>
      <c r="AT123" s="369" t="s">
        <v>103</v>
      </c>
      <c r="AU123" s="369" t="s">
        <v>110</v>
      </c>
    </row>
    <row r="124" spans="2:65" s="106" customFormat="1" ht="14.25">
      <c r="B124" s="107"/>
      <c r="D124" s="278" t="s">
        <v>107</v>
      </c>
      <c r="E124" s="291"/>
      <c r="F124" s="292" t="s">
        <v>1138</v>
      </c>
      <c r="H124" s="293">
        <v>1.4419999999999999</v>
      </c>
      <c r="L124" s="380"/>
      <c r="M124" s="406"/>
      <c r="N124" s="382"/>
      <c r="T124" s="297"/>
      <c r="AT124" s="291" t="s">
        <v>107</v>
      </c>
      <c r="AU124" s="291" t="s">
        <v>110</v>
      </c>
      <c r="AV124" s="106" t="s">
        <v>110</v>
      </c>
      <c r="AW124" s="106" t="s">
        <v>1139</v>
      </c>
      <c r="AX124" s="106" t="s">
        <v>1131</v>
      </c>
      <c r="AY124" s="291" t="s">
        <v>1132</v>
      </c>
    </row>
    <row r="125" spans="2:65" s="113" customFormat="1" ht="14.25">
      <c r="B125" s="114"/>
      <c r="D125" s="278" t="s">
        <v>107</v>
      </c>
      <c r="E125" s="407"/>
      <c r="F125" s="408" t="s">
        <v>115</v>
      </c>
      <c r="H125" s="409">
        <v>1.4419999999999999</v>
      </c>
      <c r="L125" s="380"/>
      <c r="M125" s="406"/>
      <c r="N125" s="382"/>
      <c r="T125" s="410"/>
      <c r="AT125" s="407" t="s">
        <v>107</v>
      </c>
      <c r="AU125" s="407" t="s">
        <v>110</v>
      </c>
      <c r="AV125" s="113" t="s">
        <v>122</v>
      </c>
      <c r="AW125" s="113" t="s">
        <v>1139</v>
      </c>
      <c r="AX125" s="113" t="s">
        <v>94</v>
      </c>
      <c r="AY125" s="407" t="s">
        <v>1132</v>
      </c>
    </row>
    <row r="126" spans="2:65" s="21" customFormat="1" ht="24" customHeight="1">
      <c r="B126" s="394"/>
      <c r="C126" s="395" t="s">
        <v>110</v>
      </c>
      <c r="D126" s="395" t="s">
        <v>96</v>
      </c>
      <c r="E126" s="396" t="s">
        <v>1140</v>
      </c>
      <c r="F126" s="397" t="s">
        <v>1141</v>
      </c>
      <c r="G126" s="398" t="s">
        <v>209</v>
      </c>
      <c r="H126" s="399">
        <v>1.4419999999999999</v>
      </c>
      <c r="I126" s="400">
        <v>603</v>
      </c>
      <c r="J126" s="400">
        <f>ROUND(I126*H126,2)</f>
        <v>869.53</v>
      </c>
      <c r="K126" s="397" t="s">
        <v>1135</v>
      </c>
      <c r="L126" s="401">
        <f>H126</f>
        <v>1.4419999999999999</v>
      </c>
      <c r="M126" s="402">
        <f>L126*I126</f>
        <v>869.52599999999995</v>
      </c>
      <c r="N126" s="403"/>
      <c r="O126" s="274"/>
      <c r="P126" s="274"/>
      <c r="Q126" s="274"/>
      <c r="R126" s="274"/>
      <c r="S126" s="274"/>
      <c r="T126" s="275"/>
      <c r="AR126" s="404" t="s">
        <v>122</v>
      </c>
      <c r="AT126" s="404" t="s">
        <v>96</v>
      </c>
      <c r="AU126" s="404" t="s">
        <v>110</v>
      </c>
      <c r="AY126" s="369" t="s">
        <v>1132</v>
      </c>
      <c r="BE126" s="328">
        <f>IF(N126="základní",J126,0)</f>
        <v>0</v>
      </c>
      <c r="BF126" s="328">
        <f>IF(N126="snížená",J126,0)</f>
        <v>0</v>
      </c>
      <c r="BG126" s="328">
        <f>IF(N126="zákl. přenesená",J126,0)</f>
        <v>0</v>
      </c>
      <c r="BH126" s="328">
        <f>IF(N126="sníž. přenesená",J126,0)</f>
        <v>0</v>
      </c>
      <c r="BI126" s="328">
        <f>IF(N126="nulová",J126,0)</f>
        <v>0</v>
      </c>
      <c r="BJ126" s="369" t="s">
        <v>94</v>
      </c>
      <c r="BK126" s="328">
        <f>ROUND(I126*H126,2)</f>
        <v>869.53</v>
      </c>
      <c r="BL126" s="369" t="s">
        <v>122</v>
      </c>
      <c r="BM126" s="404" t="s">
        <v>1142</v>
      </c>
    </row>
    <row r="127" spans="2:65" s="21" customFormat="1">
      <c r="B127" s="22"/>
      <c r="D127" s="282" t="s">
        <v>103</v>
      </c>
      <c r="F127" s="283" t="s">
        <v>1143</v>
      </c>
      <c r="L127" s="372"/>
      <c r="M127" s="405"/>
      <c r="N127" s="60"/>
      <c r="T127" s="281"/>
      <c r="AT127" s="369" t="s">
        <v>103</v>
      </c>
      <c r="AU127" s="369" t="s">
        <v>110</v>
      </c>
    </row>
    <row r="128" spans="2:65" s="106" customFormat="1" ht="14.25">
      <c r="B128" s="107"/>
      <c r="D128" s="278" t="s">
        <v>107</v>
      </c>
      <c r="E128" s="291"/>
      <c r="F128" s="292" t="s">
        <v>1138</v>
      </c>
      <c r="H128" s="293">
        <v>1.4419999999999999</v>
      </c>
      <c r="L128" s="380"/>
      <c r="M128" s="406"/>
      <c r="N128" s="382"/>
      <c r="T128" s="297"/>
      <c r="AT128" s="291" t="s">
        <v>107</v>
      </c>
      <c r="AU128" s="291" t="s">
        <v>110</v>
      </c>
      <c r="AV128" s="106" t="s">
        <v>110</v>
      </c>
      <c r="AW128" s="106" t="s">
        <v>1139</v>
      </c>
      <c r="AX128" s="106" t="s">
        <v>94</v>
      </c>
      <c r="AY128" s="291" t="s">
        <v>1132</v>
      </c>
    </row>
    <row r="129" spans="2:65" s="21" customFormat="1" ht="16.5" customHeight="1">
      <c r="B129" s="394"/>
      <c r="C129" s="411" t="s">
        <v>116</v>
      </c>
      <c r="D129" s="411" t="s">
        <v>259</v>
      </c>
      <c r="E129" s="412" t="s">
        <v>1144</v>
      </c>
      <c r="F129" s="413" t="s">
        <v>1145</v>
      </c>
      <c r="G129" s="414" t="s">
        <v>237</v>
      </c>
      <c r="H129" s="415">
        <v>2.8839999999999999</v>
      </c>
      <c r="I129" s="416">
        <v>445</v>
      </c>
      <c r="J129" s="416">
        <f>ROUND(I129*H129,2)</f>
        <v>1283.3800000000001</v>
      </c>
      <c r="K129" s="413" t="s">
        <v>1135</v>
      </c>
      <c r="L129" s="401">
        <f>H129</f>
        <v>2.8839999999999999</v>
      </c>
      <c r="M129" s="402">
        <f>L129*I129</f>
        <v>1283.3799999999999</v>
      </c>
      <c r="N129" s="417"/>
      <c r="O129" s="274"/>
      <c r="P129" s="274"/>
      <c r="Q129" s="274"/>
      <c r="R129" s="274"/>
      <c r="S129" s="274"/>
      <c r="T129" s="275"/>
      <c r="AR129" s="404" t="s">
        <v>148</v>
      </c>
      <c r="AT129" s="404" t="s">
        <v>259</v>
      </c>
      <c r="AU129" s="404" t="s">
        <v>110</v>
      </c>
      <c r="AY129" s="369" t="s">
        <v>1132</v>
      </c>
      <c r="BE129" s="328">
        <f>IF(N129="základní",J129,0)</f>
        <v>0</v>
      </c>
      <c r="BF129" s="328">
        <f>IF(N129="snížená",J129,0)</f>
        <v>0</v>
      </c>
      <c r="BG129" s="328">
        <f>IF(N129="zákl. přenesená",J129,0)</f>
        <v>0</v>
      </c>
      <c r="BH129" s="328">
        <f>IF(N129="sníž. přenesená",J129,0)</f>
        <v>0</v>
      </c>
      <c r="BI129" s="328">
        <f>IF(N129="nulová",J129,0)</f>
        <v>0</v>
      </c>
      <c r="BJ129" s="369" t="s">
        <v>94</v>
      </c>
      <c r="BK129" s="328">
        <f>ROUND(I129*H129,2)</f>
        <v>1283.3800000000001</v>
      </c>
      <c r="BL129" s="369" t="s">
        <v>122</v>
      </c>
      <c r="BM129" s="404" t="s">
        <v>1146</v>
      </c>
    </row>
    <row r="130" spans="2:65" s="106" customFormat="1" ht="14.25">
      <c r="B130" s="107"/>
      <c r="D130" s="278" t="s">
        <v>107</v>
      </c>
      <c r="F130" s="292" t="s">
        <v>1147</v>
      </c>
      <c r="H130" s="293">
        <v>2.8839999999999999</v>
      </c>
      <c r="L130" s="380"/>
      <c r="M130" s="406"/>
      <c r="N130" s="382"/>
      <c r="T130" s="297"/>
      <c r="AT130" s="291" t="s">
        <v>107</v>
      </c>
      <c r="AU130" s="291" t="s">
        <v>110</v>
      </c>
      <c r="AV130" s="106" t="s">
        <v>110</v>
      </c>
      <c r="AW130" s="106" t="s">
        <v>1117</v>
      </c>
      <c r="AX130" s="106" t="s">
        <v>94</v>
      </c>
      <c r="AY130" s="291" t="s">
        <v>1132</v>
      </c>
    </row>
    <row r="131" spans="2:65" s="75" customFormat="1" ht="22.5" customHeight="1">
      <c r="B131" s="76"/>
      <c r="D131" s="252" t="s">
        <v>92</v>
      </c>
      <c r="E131" s="260" t="s">
        <v>129</v>
      </c>
      <c r="F131" s="260" t="s">
        <v>293</v>
      </c>
      <c r="J131" s="261">
        <f>BK131</f>
        <v>11789.21</v>
      </c>
      <c r="L131" s="389"/>
      <c r="M131" s="390">
        <f>SUM(M132:M145)</f>
        <v>11789.207999999999</v>
      </c>
      <c r="N131" s="391"/>
      <c r="P131" s="257"/>
      <c r="R131" s="257"/>
      <c r="T131" s="258"/>
      <c r="AR131" s="252" t="s">
        <v>94</v>
      </c>
      <c r="AT131" s="392" t="s">
        <v>92</v>
      </c>
      <c r="AU131" s="392" t="s">
        <v>94</v>
      </c>
      <c r="AY131" s="252" t="s">
        <v>1132</v>
      </c>
      <c r="BK131" s="393">
        <f>SUM(BK132:BK146)</f>
        <v>11789.21</v>
      </c>
    </row>
    <row r="132" spans="2:65" s="21" customFormat="1" ht="24" customHeight="1">
      <c r="B132" s="394"/>
      <c r="C132" s="395" t="s">
        <v>122</v>
      </c>
      <c r="D132" s="395" t="s">
        <v>96</v>
      </c>
      <c r="E132" s="396" t="s">
        <v>335</v>
      </c>
      <c r="F132" s="397" t="s">
        <v>336</v>
      </c>
      <c r="G132" s="398" t="s">
        <v>125</v>
      </c>
      <c r="H132" s="399">
        <v>8.76</v>
      </c>
      <c r="I132" s="400">
        <v>584</v>
      </c>
      <c r="J132" s="400">
        <f>ROUND(I132*H132,2)</f>
        <v>5115.84</v>
      </c>
      <c r="K132" s="397" t="s">
        <v>1135</v>
      </c>
      <c r="L132" s="401">
        <f>H132</f>
        <v>8.76</v>
      </c>
      <c r="M132" s="402">
        <f>L132*I132</f>
        <v>5115.84</v>
      </c>
      <c r="N132" s="403"/>
      <c r="O132" s="274"/>
      <c r="P132" s="274"/>
      <c r="Q132" s="274"/>
      <c r="R132" s="274"/>
      <c r="S132" s="274"/>
      <c r="T132" s="275"/>
      <c r="AR132" s="404" t="s">
        <v>122</v>
      </c>
      <c r="AT132" s="404" t="s">
        <v>96</v>
      </c>
      <c r="AU132" s="404" t="s">
        <v>110</v>
      </c>
      <c r="AY132" s="369" t="s">
        <v>1132</v>
      </c>
      <c r="BE132" s="328">
        <f>IF(N132="základní",J132,0)</f>
        <v>0</v>
      </c>
      <c r="BF132" s="328">
        <f>IF(N132="snížená",J132,0)</f>
        <v>0</v>
      </c>
      <c r="BG132" s="328">
        <f>IF(N132="zákl. přenesená",J132,0)</f>
        <v>0</v>
      </c>
      <c r="BH132" s="328">
        <f>IF(N132="sníž. přenesená",J132,0)</f>
        <v>0</v>
      </c>
      <c r="BI132" s="328">
        <f>IF(N132="nulová",J132,0)</f>
        <v>0</v>
      </c>
      <c r="BJ132" s="369" t="s">
        <v>94</v>
      </c>
      <c r="BK132" s="328">
        <f>ROUND(I132*H132,2)</f>
        <v>5115.84</v>
      </c>
      <c r="BL132" s="369" t="s">
        <v>122</v>
      </c>
      <c r="BM132" s="404" t="s">
        <v>1148</v>
      </c>
    </row>
    <row r="133" spans="2:65" s="21" customFormat="1">
      <c r="B133" s="22"/>
      <c r="D133" s="282" t="s">
        <v>103</v>
      </c>
      <c r="F133" s="283" t="s">
        <v>1149</v>
      </c>
      <c r="L133" s="372"/>
      <c r="M133" s="405"/>
      <c r="N133" s="60"/>
      <c r="T133" s="281"/>
      <c r="AT133" s="369" t="s">
        <v>103</v>
      </c>
      <c r="AU133" s="369" t="s">
        <v>110</v>
      </c>
    </row>
    <row r="134" spans="2:65" s="106" customFormat="1" ht="14.25">
      <c r="B134" s="107"/>
      <c r="D134" s="278" t="s">
        <v>107</v>
      </c>
      <c r="E134" s="291"/>
      <c r="F134" s="292" t="s">
        <v>1150</v>
      </c>
      <c r="H134" s="293">
        <v>8.76</v>
      </c>
      <c r="L134" s="380"/>
      <c r="M134" s="406"/>
      <c r="N134" s="382"/>
      <c r="T134" s="297"/>
      <c r="AT134" s="291" t="s">
        <v>107</v>
      </c>
      <c r="AU134" s="291" t="s">
        <v>110</v>
      </c>
      <c r="AV134" s="106" t="s">
        <v>110</v>
      </c>
      <c r="AW134" s="106" t="s">
        <v>1139</v>
      </c>
      <c r="AX134" s="106" t="s">
        <v>94</v>
      </c>
      <c r="AY134" s="291" t="s">
        <v>1132</v>
      </c>
    </row>
    <row r="135" spans="2:65" s="21" customFormat="1" ht="24" customHeight="1">
      <c r="B135" s="394"/>
      <c r="C135" s="395" t="s">
        <v>129</v>
      </c>
      <c r="D135" s="395" t="s">
        <v>96</v>
      </c>
      <c r="E135" s="396" t="s">
        <v>342</v>
      </c>
      <c r="F135" s="397" t="s">
        <v>343</v>
      </c>
      <c r="G135" s="398" t="s">
        <v>125</v>
      </c>
      <c r="H135" s="399">
        <v>8.76</v>
      </c>
      <c r="I135" s="400">
        <v>28.8</v>
      </c>
      <c r="J135" s="400">
        <f>ROUND(I135*H135,2)</f>
        <v>252.29</v>
      </c>
      <c r="K135" s="397" t="s">
        <v>1135</v>
      </c>
      <c r="L135" s="401">
        <f>H135</f>
        <v>8.76</v>
      </c>
      <c r="M135" s="402">
        <f>L135*I135</f>
        <v>252.28800000000001</v>
      </c>
      <c r="N135" s="403"/>
      <c r="O135" s="274"/>
      <c r="P135" s="274"/>
      <c r="Q135" s="274"/>
      <c r="R135" s="274"/>
      <c r="S135" s="274"/>
      <c r="T135" s="275"/>
      <c r="AR135" s="404" t="s">
        <v>122</v>
      </c>
      <c r="AT135" s="404" t="s">
        <v>96</v>
      </c>
      <c r="AU135" s="404" t="s">
        <v>110</v>
      </c>
      <c r="AY135" s="369" t="s">
        <v>1132</v>
      </c>
      <c r="BE135" s="328">
        <f>IF(N135="základní",J135,0)</f>
        <v>0</v>
      </c>
      <c r="BF135" s="328">
        <f>IF(N135="snížená",J135,0)</f>
        <v>0</v>
      </c>
      <c r="BG135" s="328">
        <f>IF(N135="zákl. přenesená",J135,0)</f>
        <v>0</v>
      </c>
      <c r="BH135" s="328">
        <f>IF(N135="sníž. přenesená",J135,0)</f>
        <v>0</v>
      </c>
      <c r="BI135" s="328">
        <f>IF(N135="nulová",J135,0)</f>
        <v>0</v>
      </c>
      <c r="BJ135" s="369" t="s">
        <v>94</v>
      </c>
      <c r="BK135" s="328">
        <f>ROUND(I135*H135,2)</f>
        <v>252.29</v>
      </c>
      <c r="BL135" s="369" t="s">
        <v>122</v>
      </c>
      <c r="BM135" s="404" t="s">
        <v>1151</v>
      </c>
    </row>
    <row r="136" spans="2:65" s="21" customFormat="1">
      <c r="B136" s="22"/>
      <c r="D136" s="282" t="s">
        <v>103</v>
      </c>
      <c r="F136" s="283" t="s">
        <v>1152</v>
      </c>
      <c r="L136" s="372"/>
      <c r="M136" s="405"/>
      <c r="N136" s="60"/>
      <c r="T136" s="281"/>
      <c r="AT136" s="369" t="s">
        <v>103</v>
      </c>
      <c r="AU136" s="369" t="s">
        <v>110</v>
      </c>
    </row>
    <row r="137" spans="2:65" s="106" customFormat="1" ht="14.25">
      <c r="B137" s="107"/>
      <c r="D137" s="278" t="s">
        <v>107</v>
      </c>
      <c r="E137" s="291"/>
      <c r="F137" s="292" t="s">
        <v>1150</v>
      </c>
      <c r="H137" s="293">
        <v>8.76</v>
      </c>
      <c r="L137" s="380"/>
      <c r="M137" s="406"/>
      <c r="N137" s="382"/>
      <c r="T137" s="297"/>
      <c r="AT137" s="291" t="s">
        <v>107</v>
      </c>
      <c r="AU137" s="291" t="s">
        <v>110</v>
      </c>
      <c r="AV137" s="106" t="s">
        <v>110</v>
      </c>
      <c r="AW137" s="106" t="s">
        <v>1139</v>
      </c>
      <c r="AX137" s="106" t="s">
        <v>94</v>
      </c>
      <c r="AY137" s="291" t="s">
        <v>1132</v>
      </c>
    </row>
    <row r="138" spans="2:65" s="21" customFormat="1" ht="24" customHeight="1">
      <c r="B138" s="394"/>
      <c r="C138" s="395" t="s">
        <v>137</v>
      </c>
      <c r="D138" s="395" t="s">
        <v>96</v>
      </c>
      <c r="E138" s="396" t="s">
        <v>348</v>
      </c>
      <c r="F138" s="397" t="s">
        <v>349</v>
      </c>
      <c r="G138" s="398" t="s">
        <v>125</v>
      </c>
      <c r="H138" s="399">
        <v>8.76</v>
      </c>
      <c r="I138" s="400">
        <v>16</v>
      </c>
      <c r="J138" s="400">
        <f>ROUND(I138*H138,2)</f>
        <v>140.16</v>
      </c>
      <c r="K138" s="397" t="s">
        <v>1135</v>
      </c>
      <c r="L138" s="401">
        <f>H138</f>
        <v>8.76</v>
      </c>
      <c r="M138" s="402">
        <f>L138*I138</f>
        <v>140.16</v>
      </c>
      <c r="N138" s="403"/>
      <c r="O138" s="274"/>
      <c r="P138" s="274"/>
      <c r="Q138" s="274"/>
      <c r="R138" s="274"/>
      <c r="S138" s="274"/>
      <c r="T138" s="275"/>
      <c r="AR138" s="404" t="s">
        <v>122</v>
      </c>
      <c r="AT138" s="404" t="s">
        <v>96</v>
      </c>
      <c r="AU138" s="404" t="s">
        <v>110</v>
      </c>
      <c r="AY138" s="369" t="s">
        <v>1132</v>
      </c>
      <c r="BE138" s="328">
        <f>IF(N138="základní",J138,0)</f>
        <v>0</v>
      </c>
      <c r="BF138" s="328">
        <f>IF(N138="snížená",J138,0)</f>
        <v>0</v>
      </c>
      <c r="BG138" s="328">
        <f>IF(N138="zákl. přenesená",J138,0)</f>
        <v>0</v>
      </c>
      <c r="BH138" s="328">
        <f>IF(N138="sníž. přenesená",J138,0)</f>
        <v>0</v>
      </c>
      <c r="BI138" s="328">
        <f>IF(N138="nulová",J138,0)</f>
        <v>0</v>
      </c>
      <c r="BJ138" s="369" t="s">
        <v>94</v>
      </c>
      <c r="BK138" s="328">
        <f>ROUND(I138*H138,2)</f>
        <v>140.16</v>
      </c>
      <c r="BL138" s="369" t="s">
        <v>122</v>
      </c>
      <c r="BM138" s="404" t="s">
        <v>1153</v>
      </c>
    </row>
    <row r="139" spans="2:65" s="21" customFormat="1">
      <c r="B139" s="22"/>
      <c r="D139" s="282" t="s">
        <v>103</v>
      </c>
      <c r="F139" s="283" t="s">
        <v>1154</v>
      </c>
      <c r="L139" s="372"/>
      <c r="M139" s="405"/>
      <c r="N139" s="60"/>
      <c r="T139" s="281"/>
      <c r="AT139" s="369" t="s">
        <v>103</v>
      </c>
      <c r="AU139" s="369" t="s">
        <v>110</v>
      </c>
    </row>
    <row r="140" spans="2:65" s="106" customFormat="1" ht="14.25">
      <c r="B140" s="107"/>
      <c r="D140" s="278" t="s">
        <v>107</v>
      </c>
      <c r="E140" s="291"/>
      <c r="F140" s="292" t="s">
        <v>1150</v>
      </c>
      <c r="H140" s="293">
        <v>8.76</v>
      </c>
      <c r="L140" s="380"/>
      <c r="M140" s="406"/>
      <c r="N140" s="382"/>
      <c r="T140" s="297"/>
      <c r="AT140" s="291" t="s">
        <v>107</v>
      </c>
      <c r="AU140" s="291" t="s">
        <v>110</v>
      </c>
      <c r="AV140" s="106" t="s">
        <v>110</v>
      </c>
      <c r="AW140" s="106" t="s">
        <v>1139</v>
      </c>
      <c r="AX140" s="106" t="s">
        <v>94</v>
      </c>
      <c r="AY140" s="291" t="s">
        <v>1132</v>
      </c>
    </row>
    <row r="141" spans="2:65" s="21" customFormat="1" ht="33" customHeight="1">
      <c r="B141" s="394"/>
      <c r="C141" s="395">
        <v>7</v>
      </c>
      <c r="D141" s="395" t="s">
        <v>96</v>
      </c>
      <c r="E141" s="396" t="s">
        <v>363</v>
      </c>
      <c r="F141" s="266" t="s">
        <v>822</v>
      </c>
      <c r="G141" s="398" t="s">
        <v>125</v>
      </c>
      <c r="H141" s="399">
        <v>8.76</v>
      </c>
      <c r="I141" s="400">
        <v>322</v>
      </c>
      <c r="J141" s="400">
        <f>ROUND(I141*H141,2)</f>
        <v>2820.72</v>
      </c>
      <c r="K141" s="397" t="s">
        <v>1135</v>
      </c>
      <c r="L141" s="401">
        <f>H141</f>
        <v>8.76</v>
      </c>
      <c r="M141" s="402">
        <f>L141*I141</f>
        <v>2820.72</v>
      </c>
      <c r="N141" s="403"/>
      <c r="O141" s="274"/>
      <c r="P141" s="274"/>
      <c r="Q141" s="274"/>
      <c r="R141" s="274"/>
      <c r="S141" s="274"/>
      <c r="T141" s="275"/>
      <c r="AR141" s="404" t="s">
        <v>122</v>
      </c>
      <c r="AT141" s="404" t="s">
        <v>96</v>
      </c>
      <c r="AU141" s="404" t="s">
        <v>110</v>
      </c>
      <c r="AY141" s="369" t="s">
        <v>1132</v>
      </c>
      <c r="BE141" s="328">
        <f>IF(N141="základní",J141,0)</f>
        <v>0</v>
      </c>
      <c r="BF141" s="328">
        <f>IF(N141="snížená",J141,0)</f>
        <v>0</v>
      </c>
      <c r="BG141" s="328">
        <f>IF(N141="zákl. přenesená",J141,0)</f>
        <v>0</v>
      </c>
      <c r="BH141" s="328">
        <f>IF(N141="sníž. přenesená",J141,0)</f>
        <v>0</v>
      </c>
      <c r="BI141" s="328">
        <f>IF(N141="nulová",J141,0)</f>
        <v>0</v>
      </c>
      <c r="BJ141" s="369" t="s">
        <v>94</v>
      </c>
      <c r="BK141" s="328">
        <f>ROUND(I141*H141,2)</f>
        <v>2820.72</v>
      </c>
      <c r="BL141" s="369" t="s">
        <v>122</v>
      </c>
      <c r="BM141" s="404" t="s">
        <v>1155</v>
      </c>
    </row>
    <row r="142" spans="2:65" s="21" customFormat="1">
      <c r="B142" s="22"/>
      <c r="D142" s="282" t="s">
        <v>103</v>
      </c>
      <c r="F142" s="283" t="s">
        <v>1156</v>
      </c>
      <c r="L142" s="372"/>
      <c r="M142" s="405"/>
      <c r="N142" s="60"/>
      <c r="T142" s="281"/>
      <c r="AT142" s="369" t="s">
        <v>103</v>
      </c>
      <c r="AU142" s="369" t="s">
        <v>110</v>
      </c>
    </row>
    <row r="143" spans="2:65" s="106" customFormat="1" ht="14.25">
      <c r="B143" s="107"/>
      <c r="D143" s="278" t="s">
        <v>107</v>
      </c>
      <c r="E143" s="291"/>
      <c r="F143" s="292" t="s">
        <v>1150</v>
      </c>
      <c r="H143" s="293">
        <v>8.76</v>
      </c>
      <c r="L143" s="380"/>
      <c r="M143" s="406"/>
      <c r="N143" s="382"/>
      <c r="T143" s="297"/>
      <c r="AT143" s="291" t="s">
        <v>107</v>
      </c>
      <c r="AU143" s="291" t="s">
        <v>110</v>
      </c>
      <c r="AV143" s="106" t="s">
        <v>110</v>
      </c>
      <c r="AW143" s="106" t="s">
        <v>1139</v>
      </c>
      <c r="AX143" s="106" t="s">
        <v>94</v>
      </c>
      <c r="AY143" s="291" t="s">
        <v>1132</v>
      </c>
    </row>
    <row r="144" spans="2:65" s="21" customFormat="1" ht="24" customHeight="1">
      <c r="B144" s="394"/>
      <c r="C144" s="395">
        <v>8</v>
      </c>
      <c r="D144" s="395" t="s">
        <v>96</v>
      </c>
      <c r="E144" s="396" t="s">
        <v>370</v>
      </c>
      <c r="F144" s="266" t="s">
        <v>378</v>
      </c>
      <c r="G144" s="398" t="s">
        <v>125</v>
      </c>
      <c r="H144" s="399">
        <v>8.76</v>
      </c>
      <c r="I144" s="400">
        <v>395</v>
      </c>
      <c r="J144" s="400">
        <f>ROUND(I144*H144,2)</f>
        <v>3460.2</v>
      </c>
      <c r="K144" s="397" t="s">
        <v>1135</v>
      </c>
      <c r="L144" s="401">
        <f>H144</f>
        <v>8.76</v>
      </c>
      <c r="M144" s="402">
        <f>L144*I144</f>
        <v>3460.2</v>
      </c>
      <c r="N144" s="403"/>
      <c r="O144" s="274"/>
      <c r="P144" s="274"/>
      <c r="Q144" s="274"/>
      <c r="R144" s="274"/>
      <c r="S144" s="274"/>
      <c r="T144" s="275"/>
      <c r="AR144" s="404" t="s">
        <v>122</v>
      </c>
      <c r="AT144" s="404" t="s">
        <v>96</v>
      </c>
      <c r="AU144" s="404" t="s">
        <v>110</v>
      </c>
      <c r="AY144" s="369" t="s">
        <v>1132</v>
      </c>
      <c r="BE144" s="328">
        <f>IF(N144="základní",J144,0)</f>
        <v>0</v>
      </c>
      <c r="BF144" s="328">
        <f>IF(N144="snížená",J144,0)</f>
        <v>0</v>
      </c>
      <c r="BG144" s="328">
        <f>IF(N144="zákl. přenesená",J144,0)</f>
        <v>0</v>
      </c>
      <c r="BH144" s="328">
        <f>IF(N144="sníž. přenesená",J144,0)</f>
        <v>0</v>
      </c>
      <c r="BI144" s="328">
        <f>IF(N144="nulová",J144,0)</f>
        <v>0</v>
      </c>
      <c r="BJ144" s="369" t="s">
        <v>94</v>
      </c>
      <c r="BK144" s="328">
        <f>ROUND(I144*H144,2)</f>
        <v>3460.2</v>
      </c>
      <c r="BL144" s="369" t="s">
        <v>122</v>
      </c>
      <c r="BM144" s="404" t="s">
        <v>1157</v>
      </c>
    </row>
    <row r="145" spans="2:65" s="21" customFormat="1">
      <c r="B145" s="22"/>
      <c r="D145" s="282" t="s">
        <v>103</v>
      </c>
      <c r="F145" s="283" t="s">
        <v>1158</v>
      </c>
      <c r="L145" s="372"/>
      <c r="M145" s="405"/>
      <c r="N145" s="60"/>
      <c r="T145" s="281"/>
      <c r="AT145" s="369" t="s">
        <v>103</v>
      </c>
      <c r="AU145" s="369" t="s">
        <v>110</v>
      </c>
    </row>
    <row r="146" spans="2:65" s="106" customFormat="1" ht="14.25">
      <c r="B146" s="107"/>
      <c r="D146" s="278" t="s">
        <v>107</v>
      </c>
      <c r="E146" s="291"/>
      <c r="F146" s="292" t="s">
        <v>1150</v>
      </c>
      <c r="H146" s="293">
        <v>8.76</v>
      </c>
      <c r="L146" s="380"/>
      <c r="M146" s="406"/>
      <c r="N146" s="382"/>
      <c r="T146" s="297"/>
      <c r="AT146" s="291" t="s">
        <v>107</v>
      </c>
      <c r="AU146" s="291" t="s">
        <v>110</v>
      </c>
      <c r="AV146" s="106" t="s">
        <v>110</v>
      </c>
      <c r="AW146" s="106" t="s">
        <v>1139</v>
      </c>
      <c r="AX146" s="106" t="s">
        <v>94</v>
      </c>
      <c r="AY146" s="291" t="s">
        <v>1132</v>
      </c>
    </row>
    <row r="147" spans="2:65" s="75" customFormat="1" ht="22.5" customHeight="1">
      <c r="B147" s="76"/>
      <c r="D147" s="252" t="s">
        <v>92</v>
      </c>
      <c r="E147" s="260" t="s">
        <v>148</v>
      </c>
      <c r="F147" s="260" t="s">
        <v>1159</v>
      </c>
      <c r="J147" s="261">
        <f>BK147</f>
        <v>11960.52</v>
      </c>
      <c r="L147" s="389"/>
      <c r="M147" s="390">
        <f>SUM(M148:M151)</f>
        <v>11960.519999999999</v>
      </c>
      <c r="N147" s="391"/>
      <c r="P147" s="257"/>
      <c r="R147" s="257"/>
      <c r="T147" s="258"/>
      <c r="AR147" s="252" t="s">
        <v>94</v>
      </c>
      <c r="AT147" s="392" t="s">
        <v>92</v>
      </c>
      <c r="AU147" s="392" t="s">
        <v>94</v>
      </c>
      <c r="AY147" s="252" t="s">
        <v>1132</v>
      </c>
      <c r="BK147" s="393">
        <f>SUM(BK148:BK151)</f>
        <v>11960.52</v>
      </c>
    </row>
    <row r="148" spans="2:65" s="21" customFormat="1" ht="24" customHeight="1">
      <c r="B148" s="394"/>
      <c r="C148" s="395">
        <v>9</v>
      </c>
      <c r="D148" s="395" t="s">
        <v>96</v>
      </c>
      <c r="E148" s="396" t="s">
        <v>1160</v>
      </c>
      <c r="F148" s="397" t="s">
        <v>1161</v>
      </c>
      <c r="G148" s="398" t="s">
        <v>190</v>
      </c>
      <c r="H148" s="399">
        <v>11</v>
      </c>
      <c r="I148" s="400">
        <v>186</v>
      </c>
      <c r="J148" s="400">
        <f>ROUND(I148*H148,2)</f>
        <v>2046</v>
      </c>
      <c r="K148" s="397" t="s">
        <v>1135</v>
      </c>
      <c r="L148" s="401">
        <f>H148</f>
        <v>11</v>
      </c>
      <c r="M148" s="402">
        <f>L148*I148</f>
        <v>2046</v>
      </c>
      <c r="N148" s="403"/>
      <c r="O148" s="274"/>
      <c r="P148" s="274"/>
      <c r="Q148" s="274"/>
      <c r="R148" s="274"/>
      <c r="S148" s="274"/>
      <c r="T148" s="275"/>
      <c r="AR148" s="404" t="s">
        <v>122</v>
      </c>
      <c r="AT148" s="404" t="s">
        <v>96</v>
      </c>
      <c r="AU148" s="404" t="s">
        <v>110</v>
      </c>
      <c r="AY148" s="369" t="s">
        <v>1132</v>
      </c>
      <c r="BE148" s="328">
        <f>IF(N148="základní",J148,0)</f>
        <v>0</v>
      </c>
      <c r="BF148" s="328">
        <f>IF(N148="snížená",J148,0)</f>
        <v>0</v>
      </c>
      <c r="BG148" s="328">
        <f>IF(N148="zákl. přenesená",J148,0)</f>
        <v>0</v>
      </c>
      <c r="BH148" s="328">
        <f>IF(N148="sníž. přenesená",J148,0)</f>
        <v>0</v>
      </c>
      <c r="BI148" s="328">
        <f>IF(N148="nulová",J148,0)</f>
        <v>0</v>
      </c>
      <c r="BJ148" s="369" t="s">
        <v>94</v>
      </c>
      <c r="BK148" s="328">
        <f>ROUND(I148*H148,2)</f>
        <v>2046</v>
      </c>
      <c r="BL148" s="369" t="s">
        <v>122</v>
      </c>
      <c r="BM148" s="404" t="s">
        <v>1162</v>
      </c>
    </row>
    <row r="149" spans="2:65" s="21" customFormat="1">
      <c r="B149" s="22"/>
      <c r="D149" s="282" t="s">
        <v>103</v>
      </c>
      <c r="F149" s="283" t="s">
        <v>1163</v>
      </c>
      <c r="L149" s="372"/>
      <c r="M149" s="405"/>
      <c r="N149" s="60"/>
      <c r="T149" s="281"/>
      <c r="AT149" s="369" t="s">
        <v>103</v>
      </c>
      <c r="AU149" s="369" t="s">
        <v>110</v>
      </c>
    </row>
    <row r="150" spans="2:65" s="21" customFormat="1" ht="24" customHeight="1">
      <c r="B150" s="394"/>
      <c r="C150" s="411">
        <v>10</v>
      </c>
      <c r="D150" s="411" t="s">
        <v>259</v>
      </c>
      <c r="E150" s="412" t="s">
        <v>1164</v>
      </c>
      <c r="F150" s="413" t="s">
        <v>1165</v>
      </c>
      <c r="G150" s="414" t="s">
        <v>190</v>
      </c>
      <c r="H150" s="415">
        <v>11.164999999999999</v>
      </c>
      <c r="I150" s="416">
        <v>888</v>
      </c>
      <c r="J150" s="416">
        <f>ROUND(I150*H150,2)</f>
        <v>9914.52</v>
      </c>
      <c r="K150" s="413" t="s">
        <v>1135</v>
      </c>
      <c r="L150" s="401">
        <f>H150</f>
        <v>11.164999999999999</v>
      </c>
      <c r="M150" s="402">
        <f>L150*I150</f>
        <v>9914.5199999999986</v>
      </c>
      <c r="N150" s="417"/>
      <c r="O150" s="274"/>
      <c r="P150" s="274"/>
      <c r="Q150" s="274"/>
      <c r="R150" s="274"/>
      <c r="S150" s="274"/>
      <c r="T150" s="275"/>
      <c r="AR150" s="404" t="s">
        <v>148</v>
      </c>
      <c r="AT150" s="404" t="s">
        <v>259</v>
      </c>
      <c r="AU150" s="404" t="s">
        <v>110</v>
      </c>
      <c r="AY150" s="369" t="s">
        <v>1132</v>
      </c>
      <c r="BE150" s="328">
        <f>IF(N150="základní",J150,0)</f>
        <v>0</v>
      </c>
      <c r="BF150" s="328">
        <f>IF(N150="snížená",J150,0)</f>
        <v>0</v>
      </c>
      <c r="BG150" s="328">
        <f>IF(N150="zákl. přenesená",J150,0)</f>
        <v>0</v>
      </c>
      <c r="BH150" s="328">
        <f>IF(N150="sníž. přenesená",J150,0)</f>
        <v>0</v>
      </c>
      <c r="BI150" s="328">
        <f>IF(N150="nulová",J150,0)</f>
        <v>0</v>
      </c>
      <c r="BJ150" s="369" t="s">
        <v>94</v>
      </c>
      <c r="BK150" s="328">
        <f>ROUND(I150*H150,2)</f>
        <v>9914.52</v>
      </c>
      <c r="BL150" s="369" t="s">
        <v>122</v>
      </c>
      <c r="BM150" s="404" t="s">
        <v>1166</v>
      </c>
    </row>
    <row r="151" spans="2:65" s="106" customFormat="1" ht="14.25">
      <c r="B151" s="107"/>
      <c r="D151" s="278" t="s">
        <v>107</v>
      </c>
      <c r="F151" s="292" t="s">
        <v>1167</v>
      </c>
      <c r="H151" s="293">
        <v>11.164999999999999</v>
      </c>
      <c r="L151" s="380"/>
      <c r="M151" s="406"/>
      <c r="N151" s="382"/>
      <c r="T151" s="297"/>
      <c r="AT151" s="291" t="s">
        <v>107</v>
      </c>
      <c r="AU151" s="291" t="s">
        <v>110</v>
      </c>
      <c r="AV151" s="106" t="s">
        <v>110</v>
      </c>
      <c r="AW151" s="106" t="s">
        <v>1117</v>
      </c>
      <c r="AX151" s="106" t="s">
        <v>94</v>
      </c>
      <c r="AY151" s="291" t="s">
        <v>1132</v>
      </c>
    </row>
    <row r="152" spans="2:65" s="75" customFormat="1" ht="22.5" customHeight="1">
      <c r="B152" s="76"/>
      <c r="D152" s="252" t="s">
        <v>92</v>
      </c>
      <c r="E152" s="260" t="s">
        <v>154</v>
      </c>
      <c r="F152" s="260" t="s">
        <v>472</v>
      </c>
      <c r="J152" s="261">
        <f>BK152</f>
        <v>2717.06</v>
      </c>
      <c r="L152" s="389"/>
      <c r="M152" s="390">
        <f>M153+M155</f>
        <v>2717.0600000000004</v>
      </c>
      <c r="N152" s="391"/>
      <c r="P152" s="257"/>
      <c r="R152" s="257"/>
      <c r="T152" s="258"/>
      <c r="AR152" s="252" t="s">
        <v>94</v>
      </c>
      <c r="AT152" s="392" t="s">
        <v>92</v>
      </c>
      <c r="AU152" s="392" t="s">
        <v>94</v>
      </c>
      <c r="AY152" s="252" t="s">
        <v>1132</v>
      </c>
      <c r="BK152" s="393">
        <f>SUM(BK153:BK157)</f>
        <v>2717.06</v>
      </c>
    </row>
    <row r="153" spans="2:65" s="21" customFormat="1" ht="24" customHeight="1">
      <c r="B153" s="394"/>
      <c r="C153" s="395">
        <v>11</v>
      </c>
      <c r="D153" s="395" t="s">
        <v>96</v>
      </c>
      <c r="E153" s="396" t="s">
        <v>1168</v>
      </c>
      <c r="F153" s="397" t="s">
        <v>1169</v>
      </c>
      <c r="G153" s="398" t="s">
        <v>190</v>
      </c>
      <c r="H153" s="399">
        <v>14.6</v>
      </c>
      <c r="I153" s="400">
        <v>99.7</v>
      </c>
      <c r="J153" s="400">
        <f>ROUND(I153*H153,2)</f>
        <v>1455.62</v>
      </c>
      <c r="K153" s="397" t="s">
        <v>1135</v>
      </c>
      <c r="L153" s="401">
        <f>H153</f>
        <v>14.6</v>
      </c>
      <c r="M153" s="402">
        <f>L153*I153</f>
        <v>1455.6200000000001</v>
      </c>
      <c r="N153" s="403"/>
      <c r="O153" s="274"/>
      <c r="P153" s="274"/>
      <c r="Q153" s="274"/>
      <c r="R153" s="274"/>
      <c r="S153" s="274"/>
      <c r="T153" s="275"/>
      <c r="AR153" s="404" t="s">
        <v>122</v>
      </c>
      <c r="AT153" s="404" t="s">
        <v>96</v>
      </c>
      <c r="AU153" s="404" t="s">
        <v>110</v>
      </c>
      <c r="AY153" s="369" t="s">
        <v>1132</v>
      </c>
      <c r="BE153" s="328">
        <f>IF(N153="základní",J153,0)</f>
        <v>0</v>
      </c>
      <c r="BF153" s="328">
        <f>IF(N153="snížená",J153,0)</f>
        <v>0</v>
      </c>
      <c r="BG153" s="328">
        <f>IF(N153="zákl. přenesená",J153,0)</f>
        <v>0</v>
      </c>
      <c r="BH153" s="328">
        <f>IF(N153="sníž. přenesená",J153,0)</f>
        <v>0</v>
      </c>
      <c r="BI153" s="328">
        <f>IF(N153="nulová",J153,0)</f>
        <v>0</v>
      </c>
      <c r="BJ153" s="369" t="s">
        <v>94</v>
      </c>
      <c r="BK153" s="328">
        <f>ROUND(I153*H153,2)</f>
        <v>1455.62</v>
      </c>
      <c r="BL153" s="369" t="s">
        <v>122</v>
      </c>
      <c r="BM153" s="404" t="s">
        <v>1170</v>
      </c>
    </row>
    <row r="154" spans="2:65" s="21" customFormat="1">
      <c r="B154" s="22"/>
      <c r="D154" s="282" t="s">
        <v>103</v>
      </c>
      <c r="F154" s="283" t="s">
        <v>1171</v>
      </c>
      <c r="L154" s="372"/>
      <c r="M154" s="405"/>
      <c r="N154" s="60"/>
      <c r="T154" s="281"/>
      <c r="AT154" s="369" t="s">
        <v>103</v>
      </c>
      <c r="AU154" s="369" t="s">
        <v>110</v>
      </c>
    </row>
    <row r="155" spans="2:65" s="21" customFormat="1" ht="37.5" customHeight="1">
      <c r="B155" s="394"/>
      <c r="C155" s="395">
        <v>12</v>
      </c>
      <c r="D155" s="395" t="s">
        <v>96</v>
      </c>
      <c r="E155" s="265" t="s">
        <v>182</v>
      </c>
      <c r="F155" s="266" t="s">
        <v>183</v>
      </c>
      <c r="G155" s="398" t="s">
        <v>125</v>
      </c>
      <c r="H155" s="399">
        <v>8.76</v>
      </c>
      <c r="I155" s="400">
        <v>144</v>
      </c>
      <c r="J155" s="400">
        <f>ROUND(I155*H155,2)</f>
        <v>1261.44</v>
      </c>
      <c r="K155" s="397" t="s">
        <v>1135</v>
      </c>
      <c r="L155" s="401">
        <f>H155</f>
        <v>8.76</v>
      </c>
      <c r="M155" s="402">
        <f>L155*I155</f>
        <v>1261.44</v>
      </c>
      <c r="N155" s="403"/>
      <c r="O155" s="274"/>
      <c r="P155" s="274"/>
      <c r="Q155" s="274"/>
      <c r="R155" s="274"/>
      <c r="S155" s="274"/>
      <c r="T155" s="275"/>
      <c r="AR155" s="404" t="s">
        <v>122</v>
      </c>
      <c r="AT155" s="404" t="s">
        <v>96</v>
      </c>
      <c r="AU155" s="404" t="s">
        <v>110</v>
      </c>
      <c r="AY155" s="369" t="s">
        <v>1132</v>
      </c>
      <c r="BE155" s="328">
        <f>IF(N155="základní",J155,0)</f>
        <v>0</v>
      </c>
      <c r="BF155" s="328">
        <f>IF(N155="snížená",J155,0)</f>
        <v>0</v>
      </c>
      <c r="BG155" s="328">
        <f>IF(N155="zákl. přenesená",J155,0)</f>
        <v>0</v>
      </c>
      <c r="BH155" s="328">
        <f>IF(N155="sníž. přenesená",J155,0)</f>
        <v>0</v>
      </c>
      <c r="BI155" s="328">
        <f>IF(N155="nulová",J155,0)</f>
        <v>0</v>
      </c>
      <c r="BJ155" s="369" t="s">
        <v>94</v>
      </c>
      <c r="BK155" s="328">
        <f>ROUND(I155*H155,2)</f>
        <v>1261.44</v>
      </c>
      <c r="BL155" s="369" t="s">
        <v>122</v>
      </c>
      <c r="BM155" s="404" t="s">
        <v>1172</v>
      </c>
    </row>
    <row r="156" spans="2:65" s="21" customFormat="1">
      <c r="B156" s="22"/>
      <c r="D156" s="282" t="s">
        <v>103</v>
      </c>
      <c r="F156" s="283" t="s">
        <v>1173</v>
      </c>
      <c r="L156" s="372"/>
      <c r="M156" s="405"/>
      <c r="N156" s="60"/>
      <c r="T156" s="281"/>
      <c r="AT156" s="369" t="s">
        <v>103</v>
      </c>
      <c r="AU156" s="369" t="s">
        <v>110</v>
      </c>
    </row>
    <row r="157" spans="2:65" s="106" customFormat="1" ht="14.25">
      <c r="B157" s="107"/>
      <c r="D157" s="278" t="s">
        <v>107</v>
      </c>
      <c r="E157" s="291"/>
      <c r="F157" s="292" t="s">
        <v>1174</v>
      </c>
      <c r="H157" s="293">
        <v>1.3140000000000001</v>
      </c>
      <c r="L157" s="380"/>
      <c r="M157" s="406"/>
      <c r="N157" s="382"/>
      <c r="T157" s="297"/>
      <c r="AT157" s="291" t="s">
        <v>107</v>
      </c>
      <c r="AU157" s="291" t="s">
        <v>110</v>
      </c>
      <c r="AV157" s="106" t="s">
        <v>110</v>
      </c>
      <c r="AW157" s="106" t="s">
        <v>1139</v>
      </c>
      <c r="AX157" s="106" t="s">
        <v>94</v>
      </c>
      <c r="AY157" s="291" t="s">
        <v>1132</v>
      </c>
    </row>
    <row r="158" spans="2:65" s="75" customFormat="1" ht="22.5" customHeight="1">
      <c r="B158" s="76"/>
      <c r="D158" s="252" t="s">
        <v>92</v>
      </c>
      <c r="E158" s="260" t="s">
        <v>645</v>
      </c>
      <c r="F158" s="260" t="s">
        <v>1175</v>
      </c>
      <c r="J158" s="261">
        <f>BK158</f>
        <v>147.15</v>
      </c>
      <c r="L158" s="389"/>
      <c r="M158" s="390">
        <f>M159</f>
        <v>147.15189999999998</v>
      </c>
      <c r="N158" s="391"/>
      <c r="P158" s="257"/>
      <c r="R158" s="257"/>
      <c r="T158" s="258"/>
      <c r="AR158" s="252" t="s">
        <v>94</v>
      </c>
      <c r="AT158" s="392" t="s">
        <v>92</v>
      </c>
      <c r="AU158" s="392" t="s">
        <v>94</v>
      </c>
      <c r="AY158" s="252" t="s">
        <v>1132</v>
      </c>
      <c r="BK158" s="393">
        <f>SUM(BK159:BK160)</f>
        <v>147.15</v>
      </c>
    </row>
    <row r="159" spans="2:65" s="21" customFormat="1" ht="21.75" customHeight="1">
      <c r="B159" s="394"/>
      <c r="C159" s="395">
        <v>13</v>
      </c>
      <c r="D159" s="395" t="s">
        <v>96</v>
      </c>
      <c r="E159" s="396" t="s">
        <v>1176</v>
      </c>
      <c r="F159" s="397" t="s">
        <v>1177</v>
      </c>
      <c r="G159" s="398" t="s">
        <v>237</v>
      </c>
      <c r="H159" s="399">
        <v>2.891</v>
      </c>
      <c r="I159" s="400">
        <v>50.9</v>
      </c>
      <c r="J159" s="400">
        <f>ROUND(I159*H159,2)</f>
        <v>147.15</v>
      </c>
      <c r="K159" s="397" t="s">
        <v>1135</v>
      </c>
      <c r="L159" s="401">
        <f>H159</f>
        <v>2.891</v>
      </c>
      <c r="M159" s="402">
        <f>L159*I159</f>
        <v>147.15189999999998</v>
      </c>
      <c r="N159" s="403"/>
      <c r="O159" s="274"/>
      <c r="P159" s="274"/>
      <c r="Q159" s="274"/>
      <c r="R159" s="274"/>
      <c r="S159" s="274"/>
      <c r="T159" s="275"/>
      <c r="AR159" s="404" t="s">
        <v>122</v>
      </c>
      <c r="AT159" s="404" t="s">
        <v>96</v>
      </c>
      <c r="AU159" s="404" t="s">
        <v>110</v>
      </c>
      <c r="AY159" s="369" t="s">
        <v>1132</v>
      </c>
      <c r="BE159" s="328">
        <f>IF(N159="základní",J159,0)</f>
        <v>0</v>
      </c>
      <c r="BF159" s="328">
        <f>IF(N159="snížená",J159,0)</f>
        <v>0</v>
      </c>
      <c r="BG159" s="328">
        <f>IF(N159="zákl. přenesená",J159,0)</f>
        <v>0</v>
      </c>
      <c r="BH159" s="328">
        <f>IF(N159="sníž. přenesená",J159,0)</f>
        <v>0</v>
      </c>
      <c r="BI159" s="328">
        <f>IF(N159="nulová",J159,0)</f>
        <v>0</v>
      </c>
      <c r="BJ159" s="369" t="s">
        <v>94</v>
      </c>
      <c r="BK159" s="328">
        <f>ROUND(I159*H159,2)</f>
        <v>147.15</v>
      </c>
      <c r="BL159" s="369" t="s">
        <v>122</v>
      </c>
      <c r="BM159" s="404" t="s">
        <v>1178</v>
      </c>
    </row>
    <row r="160" spans="2:65" s="21" customFormat="1">
      <c r="B160" s="22"/>
      <c r="D160" s="282" t="s">
        <v>103</v>
      </c>
      <c r="F160" s="283" t="s">
        <v>1179</v>
      </c>
      <c r="L160" s="372"/>
      <c r="M160" s="405"/>
      <c r="N160" s="60"/>
      <c r="T160" s="281"/>
      <c r="AT160" s="369" t="s">
        <v>103</v>
      </c>
      <c r="AU160" s="369" t="s">
        <v>110</v>
      </c>
    </row>
    <row r="161" spans="2:65" s="75" customFormat="1" ht="22.5" customHeight="1">
      <c r="B161" s="76"/>
      <c r="D161" s="252" t="s">
        <v>92</v>
      </c>
      <c r="E161" s="260" t="s">
        <v>685</v>
      </c>
      <c r="F161" s="260" t="s">
        <v>686</v>
      </c>
      <c r="J161" s="261">
        <f>BK161</f>
        <v>692.99</v>
      </c>
      <c r="L161" s="389"/>
      <c r="M161" s="390">
        <f>M162</f>
        <v>692.98799999999994</v>
      </c>
      <c r="N161" s="391"/>
      <c r="P161" s="257"/>
      <c r="R161" s="257"/>
      <c r="T161" s="258"/>
      <c r="AR161" s="252" t="s">
        <v>94</v>
      </c>
      <c r="AT161" s="392" t="s">
        <v>92</v>
      </c>
      <c r="AU161" s="392" t="s">
        <v>94</v>
      </c>
      <c r="AY161" s="252" t="s">
        <v>1132</v>
      </c>
      <c r="BK161" s="393">
        <f>SUM(BK162:BK163)</f>
        <v>692.99</v>
      </c>
    </row>
    <row r="162" spans="2:65" s="21" customFormat="1" ht="33" customHeight="1">
      <c r="B162" s="394"/>
      <c r="C162" s="395">
        <v>14</v>
      </c>
      <c r="D162" s="395" t="s">
        <v>96</v>
      </c>
      <c r="E162" s="396" t="s">
        <v>1180</v>
      </c>
      <c r="F162" s="397" t="s">
        <v>1181</v>
      </c>
      <c r="G162" s="398" t="s">
        <v>237</v>
      </c>
      <c r="H162" s="399">
        <v>2.9239999999999999</v>
      </c>
      <c r="I162" s="400">
        <v>237</v>
      </c>
      <c r="J162" s="400">
        <f>ROUND(I162*H162,2)</f>
        <v>692.99</v>
      </c>
      <c r="K162" s="397" t="s">
        <v>1135</v>
      </c>
      <c r="L162" s="401">
        <f>H162</f>
        <v>2.9239999999999999</v>
      </c>
      <c r="M162" s="402">
        <f>L162*I162</f>
        <v>692.98799999999994</v>
      </c>
      <c r="N162" s="403"/>
      <c r="O162" s="274"/>
      <c r="P162" s="274"/>
      <c r="Q162" s="274"/>
      <c r="R162" s="274"/>
      <c r="S162" s="274"/>
      <c r="T162" s="275"/>
      <c r="AR162" s="404" t="s">
        <v>122</v>
      </c>
      <c r="AT162" s="404" t="s">
        <v>96</v>
      </c>
      <c r="AU162" s="404" t="s">
        <v>110</v>
      </c>
      <c r="AY162" s="369" t="s">
        <v>1132</v>
      </c>
      <c r="BE162" s="328">
        <f>IF(N162="základní",J162,0)</f>
        <v>0</v>
      </c>
      <c r="BF162" s="328">
        <f>IF(N162="snížená",J162,0)</f>
        <v>0</v>
      </c>
      <c r="BG162" s="328">
        <f>IF(N162="zákl. přenesená",J162,0)</f>
        <v>0</v>
      </c>
      <c r="BH162" s="328">
        <f>IF(N162="sníž. přenesená",J162,0)</f>
        <v>0</v>
      </c>
      <c r="BI162" s="328">
        <f>IF(N162="nulová",J162,0)</f>
        <v>0</v>
      </c>
      <c r="BJ162" s="369" t="s">
        <v>94</v>
      </c>
      <c r="BK162" s="328">
        <f>ROUND(I162*H162,2)</f>
        <v>692.99</v>
      </c>
      <c r="BL162" s="369" t="s">
        <v>122</v>
      </c>
      <c r="BM162" s="404" t="s">
        <v>1182</v>
      </c>
    </row>
    <row r="163" spans="2:65" s="21" customFormat="1">
      <c r="B163" s="22"/>
      <c r="D163" s="282" t="s">
        <v>103</v>
      </c>
      <c r="F163" s="283" t="s">
        <v>1183</v>
      </c>
      <c r="L163" s="372"/>
      <c r="M163" s="418"/>
      <c r="N163" s="419"/>
      <c r="O163" s="342"/>
      <c r="P163" s="342"/>
      <c r="Q163" s="342"/>
      <c r="R163" s="342"/>
      <c r="S163" s="342"/>
      <c r="T163" s="343"/>
      <c r="AT163" s="369" t="s">
        <v>103</v>
      </c>
      <c r="AU163" s="369" t="s">
        <v>110</v>
      </c>
    </row>
    <row r="164" spans="2:65" s="21" customFormat="1" ht="6.75" customHeight="1">
      <c r="B164" s="41"/>
      <c r="C164" s="42"/>
      <c r="D164" s="42"/>
      <c r="E164" s="42"/>
      <c r="F164" s="42"/>
      <c r="G164" s="42"/>
      <c r="H164" s="42"/>
      <c r="I164" s="42"/>
      <c r="J164" s="42"/>
      <c r="K164" s="42"/>
      <c r="L164" s="372"/>
      <c r="M164" s="373"/>
      <c r="N164" s="60"/>
    </row>
  </sheetData>
  <mergeCells count="6">
    <mergeCell ref="L117:M117"/>
    <mergeCell ref="E7:H7"/>
    <mergeCell ref="E16:H16"/>
    <mergeCell ref="E25:H25"/>
    <mergeCell ref="E85:H85"/>
    <mergeCell ref="E111:H111"/>
  </mergeCells>
  <hyperlinks>
    <hyperlink ref="F123" r:id="rId1" xr:uid="{00000000-0004-0000-0500-000000000000}"/>
    <hyperlink ref="F127" r:id="rId2" xr:uid="{00000000-0004-0000-0500-000001000000}"/>
    <hyperlink ref="F133" r:id="rId3" xr:uid="{00000000-0004-0000-0500-000002000000}"/>
    <hyperlink ref="F136" r:id="rId4" xr:uid="{00000000-0004-0000-0500-000003000000}"/>
    <hyperlink ref="F139" r:id="rId5" xr:uid="{00000000-0004-0000-0500-000004000000}"/>
    <hyperlink ref="F142" r:id="rId6" xr:uid="{00000000-0004-0000-0500-000005000000}"/>
    <hyperlink ref="F145" r:id="rId7" xr:uid="{00000000-0004-0000-0500-000006000000}"/>
    <hyperlink ref="F149" r:id="rId8" xr:uid="{00000000-0004-0000-0500-000007000000}"/>
    <hyperlink ref="F154" r:id="rId9" xr:uid="{00000000-0004-0000-0500-000008000000}"/>
    <hyperlink ref="F156" r:id="rId10" xr:uid="{00000000-0004-0000-0500-000009000000}"/>
    <hyperlink ref="F160" r:id="rId11" xr:uid="{00000000-0004-0000-0500-00000A000000}"/>
    <hyperlink ref="F163" r:id="rId12" xr:uid="{00000000-0004-0000-0500-00000B000000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BM145"/>
  <sheetViews>
    <sheetView topLeftCell="A106" zoomScaleNormal="100" workbookViewId="0">
      <selection activeCell="J138" sqref="J138"/>
    </sheetView>
  </sheetViews>
  <sheetFormatPr defaultColWidth="10.625" defaultRowHeight="15.75"/>
  <cols>
    <col min="1" max="1" width="5.5" customWidth="1"/>
    <col min="2" max="2" width="0.875" customWidth="1"/>
    <col min="3" max="4" width="2.875" customWidth="1"/>
    <col min="5" max="5" width="11.5" customWidth="1"/>
    <col min="6" max="6" width="33.875" customWidth="1"/>
    <col min="7" max="7" width="5" customWidth="1"/>
    <col min="8" max="8" width="9.375" customWidth="1"/>
    <col min="9" max="9" width="10.5" customWidth="1"/>
    <col min="10" max="11" width="14.875" customWidth="1"/>
    <col min="12" max="12" width="8.5" style="63" customWidth="1"/>
    <col min="13" max="13" width="13.125" style="64" customWidth="1"/>
    <col min="15" max="20" width="9.5" hidden="1" customWidth="1"/>
    <col min="21" max="21" width="10.875" hidden="1" customWidth="1"/>
    <col min="22" max="22" width="8.125" customWidth="1"/>
    <col min="24" max="24" width="8.125" customWidth="1"/>
    <col min="25" max="25" width="10" customWidth="1"/>
    <col min="26" max="26" width="7.375" customWidth="1"/>
    <col min="27" max="27" width="10" customWidth="1"/>
    <col min="29" max="29" width="7.375" customWidth="1"/>
    <col min="30" max="30" width="10" customWidth="1"/>
  </cols>
  <sheetData>
    <row r="2" spans="2:46" ht="36.75" customHeight="1">
      <c r="L2" s="420"/>
      <c r="AT2" s="369" t="s">
        <v>1184</v>
      </c>
    </row>
    <row r="3" spans="2:46" ht="6.7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370"/>
      <c r="AT3" s="369" t="s">
        <v>110</v>
      </c>
    </row>
    <row r="4" spans="2:46" ht="24.75" customHeight="1">
      <c r="B4" s="17"/>
      <c r="D4" s="18" t="s">
        <v>31</v>
      </c>
      <c r="L4" s="370"/>
      <c r="M4" s="421"/>
      <c r="AT4" s="369" t="s">
        <v>1117</v>
      </c>
    </row>
    <row r="5" spans="2:46" ht="6.75" customHeight="1">
      <c r="B5" s="17"/>
      <c r="L5" s="370"/>
    </row>
    <row r="6" spans="2:46" ht="12" customHeight="1">
      <c r="B6" s="17"/>
      <c r="D6" s="4" t="s">
        <v>32</v>
      </c>
      <c r="L6" s="370"/>
    </row>
    <row r="7" spans="2:46" ht="16.5" customHeight="1">
      <c r="B7" s="17"/>
      <c r="E7" s="532" t="str">
        <f>'[4]Rekapitulace stavby'!K6</f>
        <v>vícepráce Liteň 2. navýšení ceny</v>
      </c>
      <c r="F7" s="532"/>
      <c r="G7" s="532"/>
      <c r="H7" s="532"/>
      <c r="L7" s="370"/>
    </row>
    <row r="8" spans="2:46" s="21" customFormat="1" ht="12" customHeight="1">
      <c r="B8" s="22"/>
      <c r="D8" s="4" t="s">
        <v>33</v>
      </c>
      <c r="L8" s="372"/>
      <c r="M8" s="373"/>
    </row>
    <row r="9" spans="2:46" s="21" customFormat="1" ht="16.5" customHeight="1">
      <c r="B9" s="22"/>
      <c r="E9" s="531" t="s">
        <v>1185</v>
      </c>
      <c r="F9" s="531"/>
      <c r="G9" s="531"/>
      <c r="H9" s="531"/>
      <c r="L9" s="372"/>
      <c r="M9" s="373"/>
    </row>
    <row r="10" spans="2:46" s="21" customFormat="1">
      <c r="B10" s="22"/>
      <c r="L10" s="372"/>
      <c r="M10" s="373"/>
    </row>
    <row r="11" spans="2:46" s="21" customFormat="1" ht="12" customHeight="1">
      <c r="B11" s="22"/>
      <c r="D11" s="4" t="s">
        <v>35</v>
      </c>
      <c r="F11" s="24"/>
      <c r="I11" s="4" t="s">
        <v>36</v>
      </c>
      <c r="J11" s="24"/>
      <c r="L11" s="372"/>
      <c r="M11" s="373"/>
    </row>
    <row r="12" spans="2:46" s="21" customFormat="1" ht="12" customHeight="1">
      <c r="B12" s="22"/>
      <c r="D12" s="4" t="s">
        <v>37</v>
      </c>
      <c r="F12" s="24" t="s">
        <v>1119</v>
      </c>
      <c r="I12" s="4" t="s">
        <v>39</v>
      </c>
      <c r="J12" s="25" t="str">
        <f>'[4]Rekapitulace stavby'!AN8</f>
        <v>28. 3. 2025</v>
      </c>
      <c r="L12" s="372"/>
      <c r="M12" s="373"/>
    </row>
    <row r="13" spans="2:46" s="21" customFormat="1" ht="10.5" customHeight="1">
      <c r="B13" s="22"/>
      <c r="L13" s="372"/>
      <c r="M13" s="373"/>
    </row>
    <row r="14" spans="2:46" s="21" customFormat="1" ht="12" customHeight="1">
      <c r="B14" s="22"/>
      <c r="D14" s="4" t="s">
        <v>40</v>
      </c>
      <c r="I14" s="4" t="s">
        <v>41</v>
      </c>
      <c r="J14" s="24" t="str">
        <f>IF('[4]Rekapitulace stavby'!AN10="","",'[4]Rekapitulace stavby'!AN10)</f>
        <v/>
      </c>
      <c r="L14" s="372"/>
      <c r="M14" s="373"/>
    </row>
    <row r="15" spans="2:46" s="21" customFormat="1" ht="18" customHeight="1">
      <c r="B15" s="22"/>
      <c r="E15" s="24" t="str">
        <f>IF('[4]Rekapitulace stavby'!E11="","",'[4]Rekapitulace stavby'!E11)</f>
        <v/>
      </c>
      <c r="I15" s="4" t="s">
        <v>43</v>
      </c>
      <c r="J15" s="24" t="str">
        <f>IF('[4]Rekapitulace stavby'!AN11="","",'[4]Rekapitulace stavby'!AN11)</f>
        <v/>
      </c>
      <c r="L15" s="372"/>
      <c r="M15" s="373"/>
    </row>
    <row r="16" spans="2:46" s="21" customFormat="1" ht="6.75" customHeight="1">
      <c r="B16" s="22"/>
      <c r="L16" s="372"/>
      <c r="M16" s="373"/>
    </row>
    <row r="17" spans="2:13" s="21" customFormat="1" ht="12" customHeight="1">
      <c r="B17" s="22"/>
      <c r="D17" s="4" t="s">
        <v>1120</v>
      </c>
      <c r="I17" s="4" t="s">
        <v>41</v>
      </c>
      <c r="J17" s="24">
        <f>'[4]Rekapitulace stavby'!AN13</f>
        <v>0</v>
      </c>
      <c r="L17" s="372"/>
      <c r="M17" s="373"/>
    </row>
    <row r="18" spans="2:13" s="21" customFormat="1" ht="18" customHeight="1">
      <c r="B18" s="22"/>
      <c r="E18" s="547">
        <f>'[4]Rekapitulace stavby'!E14</f>
        <v>0</v>
      </c>
      <c r="F18" s="547"/>
      <c r="G18" s="547"/>
      <c r="H18" s="547"/>
      <c r="I18" s="4" t="s">
        <v>43</v>
      </c>
      <c r="J18" s="24">
        <f>'[4]Rekapitulace stavby'!AN14</f>
        <v>0</v>
      </c>
      <c r="L18" s="372"/>
      <c r="M18" s="373"/>
    </row>
    <row r="19" spans="2:13" s="21" customFormat="1" ht="6.75" customHeight="1">
      <c r="B19" s="22"/>
      <c r="L19" s="372"/>
      <c r="M19" s="373"/>
    </row>
    <row r="20" spans="2:13" s="21" customFormat="1" ht="12" customHeight="1">
      <c r="B20" s="22"/>
      <c r="D20" s="4" t="s">
        <v>47</v>
      </c>
      <c r="I20" s="4" t="s">
        <v>41</v>
      </c>
      <c r="J20" s="24" t="str">
        <f>IF('[4]Rekapitulace stavby'!AN16="","",'[4]Rekapitulace stavby'!AN16)</f>
        <v/>
      </c>
      <c r="L20" s="372"/>
      <c r="M20" s="373"/>
    </row>
    <row r="21" spans="2:13" s="21" customFormat="1" ht="18" customHeight="1">
      <c r="B21" s="22"/>
      <c r="E21" s="24" t="str">
        <f>IF('[4]Rekapitulace stavby'!E17="","",'[4]Rekapitulace stavby'!E17)</f>
        <v/>
      </c>
      <c r="I21" s="4" t="s">
        <v>43</v>
      </c>
      <c r="J21" s="24" t="str">
        <f>IF('[4]Rekapitulace stavby'!AN17="","",'[4]Rekapitulace stavby'!AN17)</f>
        <v/>
      </c>
      <c r="L21" s="372"/>
      <c r="M21" s="373"/>
    </row>
    <row r="22" spans="2:13" s="21" customFormat="1" ht="6.75" customHeight="1">
      <c r="B22" s="22"/>
      <c r="L22" s="372"/>
      <c r="M22" s="373"/>
    </row>
    <row r="23" spans="2:13" s="21" customFormat="1" ht="12" customHeight="1">
      <c r="B23" s="22"/>
      <c r="D23" s="4" t="s">
        <v>49</v>
      </c>
      <c r="I23" s="4" t="s">
        <v>41</v>
      </c>
      <c r="J23" s="24" t="str">
        <f>IF('[4]Rekapitulace stavby'!AN19="","",'[4]Rekapitulace stavby'!AN19)</f>
        <v/>
      </c>
      <c r="L23" s="372"/>
      <c r="M23" s="373"/>
    </row>
    <row r="24" spans="2:13" s="21" customFormat="1" ht="18" customHeight="1">
      <c r="B24" s="22"/>
      <c r="E24" s="24" t="str">
        <f>IF('[4]Rekapitulace stavby'!E20="","",'[4]Rekapitulace stavby'!E20)</f>
        <v/>
      </c>
      <c r="I24" s="4" t="s">
        <v>43</v>
      </c>
      <c r="J24" s="24" t="str">
        <f>IF('[4]Rekapitulace stavby'!AN20="","",'[4]Rekapitulace stavby'!AN20)</f>
        <v/>
      </c>
      <c r="L24" s="372"/>
      <c r="M24" s="373"/>
    </row>
    <row r="25" spans="2:13" s="21" customFormat="1" ht="6.75" customHeight="1">
      <c r="B25" s="22"/>
      <c r="L25" s="372"/>
      <c r="M25" s="373"/>
    </row>
    <row r="26" spans="2:13" s="21" customFormat="1" ht="12" customHeight="1">
      <c r="B26" s="22"/>
      <c r="D26" s="4" t="s">
        <v>50</v>
      </c>
      <c r="L26" s="372"/>
      <c r="M26" s="373"/>
    </row>
    <row r="27" spans="2:13" s="21" customFormat="1" ht="16.5" customHeight="1">
      <c r="B27" s="22"/>
      <c r="E27" s="534"/>
      <c r="F27" s="534"/>
      <c r="G27" s="534"/>
      <c r="H27" s="534"/>
      <c r="L27" s="372"/>
      <c r="M27" s="373"/>
    </row>
    <row r="28" spans="2:13" s="21" customFormat="1" ht="6.75" customHeight="1">
      <c r="B28" s="22"/>
      <c r="L28" s="372"/>
      <c r="M28" s="373"/>
    </row>
    <row r="29" spans="2:13" s="21" customFormat="1" ht="6.75" customHeight="1">
      <c r="B29" s="22"/>
      <c r="D29" s="26"/>
      <c r="E29" s="26"/>
      <c r="F29" s="26"/>
      <c r="G29" s="26"/>
      <c r="H29" s="26"/>
      <c r="I29" s="26"/>
      <c r="J29" s="26"/>
      <c r="K29" s="26"/>
      <c r="L29" s="372"/>
      <c r="M29" s="373"/>
    </row>
    <row r="30" spans="2:13" s="21" customFormat="1" ht="25.5" customHeight="1">
      <c r="B30" s="22"/>
      <c r="D30" s="28" t="s">
        <v>52</v>
      </c>
      <c r="J30" s="29">
        <f>ROUND(J121, 2)</f>
        <v>55741.279999999999</v>
      </c>
      <c r="L30" s="372"/>
      <c r="M30" s="373"/>
    </row>
    <row r="31" spans="2:13" s="21" customFormat="1" ht="6.75" customHeight="1">
      <c r="B31" s="22"/>
      <c r="D31" s="26"/>
      <c r="E31" s="26"/>
      <c r="F31" s="26"/>
      <c r="G31" s="26"/>
      <c r="H31" s="26"/>
      <c r="I31" s="26"/>
      <c r="J31" s="26"/>
      <c r="K31" s="26"/>
      <c r="L31" s="372"/>
      <c r="M31" s="373"/>
    </row>
    <row r="32" spans="2:13" s="21" customFormat="1" ht="14.25" customHeight="1">
      <c r="B32" s="22"/>
      <c r="F32" s="144" t="s">
        <v>53</v>
      </c>
      <c r="I32" s="144" t="s">
        <v>54</v>
      </c>
      <c r="J32" s="144" t="s">
        <v>55</v>
      </c>
      <c r="L32" s="372"/>
      <c r="M32" s="373"/>
    </row>
    <row r="33" spans="2:13" s="21" customFormat="1" ht="14.25" customHeight="1">
      <c r="B33" s="22"/>
      <c r="D33" s="145" t="s">
        <v>56</v>
      </c>
      <c r="E33" s="4" t="s">
        <v>57</v>
      </c>
      <c r="F33" s="32">
        <f>ROUND((SUM(BE121:BE145)),  2)</f>
        <v>0</v>
      </c>
      <c r="I33" s="33">
        <v>0.21</v>
      </c>
      <c r="J33" s="32">
        <f>ROUND(((SUM(BE121:BE145))*I33),  2)</f>
        <v>0</v>
      </c>
      <c r="L33" s="372"/>
      <c r="M33" s="373"/>
    </row>
    <row r="34" spans="2:13" s="21" customFormat="1" ht="14.25" customHeight="1">
      <c r="B34" s="22"/>
      <c r="E34" s="4" t="s">
        <v>58</v>
      </c>
      <c r="F34" s="32">
        <f>ROUND((SUM(BF121:BF145)),  2)</f>
        <v>0</v>
      </c>
      <c r="I34" s="33">
        <v>0.12</v>
      </c>
      <c r="J34" s="32">
        <f>ROUND(((SUM(BF121:BF145))*I34),  2)</f>
        <v>0</v>
      </c>
      <c r="L34" s="372"/>
      <c r="M34" s="373"/>
    </row>
    <row r="35" spans="2:13" s="21" customFormat="1" ht="14.25" hidden="1" customHeight="1">
      <c r="B35" s="22"/>
      <c r="E35" s="4" t="s">
        <v>59</v>
      </c>
      <c r="F35" s="32">
        <f>ROUND((SUM(BG121:BG145)),  2)</f>
        <v>0</v>
      </c>
      <c r="I35" s="33">
        <v>0.21</v>
      </c>
      <c r="J35" s="32">
        <f>0</f>
        <v>0</v>
      </c>
      <c r="L35" s="372"/>
      <c r="M35" s="373"/>
    </row>
    <row r="36" spans="2:13" s="21" customFormat="1" ht="14.25" hidden="1" customHeight="1">
      <c r="B36" s="22"/>
      <c r="E36" s="4" t="s">
        <v>60</v>
      </c>
      <c r="F36" s="32">
        <f>ROUND((SUM(BH121:BH145)),  2)</f>
        <v>0</v>
      </c>
      <c r="I36" s="33">
        <v>0.12</v>
      </c>
      <c r="J36" s="32">
        <f>0</f>
        <v>0</v>
      </c>
      <c r="L36" s="372"/>
      <c r="M36" s="373"/>
    </row>
    <row r="37" spans="2:13" s="21" customFormat="1" ht="14.25" hidden="1" customHeight="1">
      <c r="B37" s="22"/>
      <c r="E37" s="4" t="s">
        <v>61</v>
      </c>
      <c r="F37" s="32">
        <f>ROUND((SUM(BI121:BI145)),  2)</f>
        <v>0</v>
      </c>
      <c r="I37" s="33">
        <v>0</v>
      </c>
      <c r="J37" s="32">
        <f>0</f>
        <v>0</v>
      </c>
      <c r="L37" s="372"/>
      <c r="M37" s="373"/>
    </row>
    <row r="38" spans="2:13" s="21" customFormat="1" ht="6.75" customHeight="1">
      <c r="B38" s="22"/>
      <c r="L38" s="372"/>
      <c r="M38" s="373"/>
    </row>
    <row r="39" spans="2:13" s="21" customFormat="1" ht="25.5" customHeight="1">
      <c r="B39" s="22"/>
      <c r="C39" s="34"/>
      <c r="D39" s="35" t="s">
        <v>62</v>
      </c>
      <c r="E39" s="36"/>
      <c r="F39" s="36"/>
      <c r="G39" s="146" t="s">
        <v>63</v>
      </c>
      <c r="H39" s="147" t="s">
        <v>64</v>
      </c>
      <c r="I39" s="36"/>
      <c r="J39" s="39">
        <f>SUM(J30:J37)</f>
        <v>55741.279999999999</v>
      </c>
      <c r="K39" s="148"/>
      <c r="L39" s="372"/>
      <c r="M39" s="373"/>
    </row>
    <row r="40" spans="2:13" s="21" customFormat="1" ht="14.25" customHeight="1">
      <c r="B40" s="22"/>
      <c r="L40" s="372"/>
      <c r="M40" s="373"/>
    </row>
    <row r="41" spans="2:13" ht="14.25" customHeight="1">
      <c r="B41" s="17"/>
      <c r="L41" s="370"/>
    </row>
    <row r="42" spans="2:13" ht="14.25" customHeight="1">
      <c r="B42" s="17"/>
      <c r="L42" s="370"/>
    </row>
    <row r="43" spans="2:13" ht="14.25" customHeight="1">
      <c r="B43" s="17"/>
      <c r="L43" s="370"/>
    </row>
    <row r="44" spans="2:13" ht="14.25" customHeight="1">
      <c r="B44" s="17"/>
      <c r="L44" s="370"/>
    </row>
    <row r="45" spans="2:13" ht="14.25" customHeight="1">
      <c r="B45" s="17"/>
      <c r="L45" s="370"/>
    </row>
    <row r="46" spans="2:13" ht="14.25" customHeight="1">
      <c r="B46" s="17"/>
      <c r="L46" s="370"/>
    </row>
    <row r="47" spans="2:13" ht="14.25" customHeight="1">
      <c r="B47" s="17"/>
      <c r="L47" s="370"/>
    </row>
    <row r="48" spans="2:13" ht="14.25" customHeight="1">
      <c r="B48" s="17"/>
      <c r="L48" s="370"/>
    </row>
    <row r="49" spans="2:13" ht="14.25" customHeight="1">
      <c r="B49" s="17"/>
      <c r="L49" s="370"/>
    </row>
    <row r="50" spans="2:13" s="21" customFormat="1" ht="14.25" customHeight="1">
      <c r="B50" s="22"/>
      <c r="D50" s="374" t="s">
        <v>1121</v>
      </c>
      <c r="E50" s="375"/>
      <c r="F50" s="375"/>
      <c r="G50" s="374" t="s">
        <v>1122</v>
      </c>
      <c r="H50" s="375"/>
      <c r="I50" s="375"/>
      <c r="J50" s="375"/>
      <c r="K50" s="375"/>
      <c r="L50" s="372"/>
      <c r="M50" s="373"/>
    </row>
    <row r="51" spans="2:13">
      <c r="B51" s="17"/>
      <c r="L51" s="370"/>
    </row>
    <row r="52" spans="2:13">
      <c r="B52" s="17"/>
      <c r="L52" s="370"/>
    </row>
    <row r="53" spans="2:13">
      <c r="B53" s="17"/>
      <c r="L53" s="370"/>
    </row>
    <row r="54" spans="2:13">
      <c r="B54" s="17"/>
      <c r="L54" s="370"/>
    </row>
    <row r="55" spans="2:13">
      <c r="B55" s="17"/>
      <c r="L55" s="370"/>
    </row>
    <row r="56" spans="2:13">
      <c r="B56" s="17"/>
      <c r="L56" s="370"/>
    </row>
    <row r="57" spans="2:13">
      <c r="B57" s="17"/>
      <c r="L57" s="370"/>
    </row>
    <row r="58" spans="2:13">
      <c r="B58" s="17"/>
      <c r="L58" s="370"/>
    </row>
    <row r="59" spans="2:13">
      <c r="B59" s="17"/>
      <c r="L59" s="370"/>
    </row>
    <row r="60" spans="2:13">
      <c r="B60" s="17"/>
      <c r="L60" s="370"/>
    </row>
    <row r="61" spans="2:13" s="21" customFormat="1">
      <c r="B61" s="22"/>
      <c r="D61" s="376" t="s">
        <v>1123</v>
      </c>
      <c r="E61" s="377"/>
      <c r="F61" s="378" t="s">
        <v>1124</v>
      </c>
      <c r="G61" s="376" t="s">
        <v>1123</v>
      </c>
      <c r="H61" s="377"/>
      <c r="I61" s="377"/>
      <c r="J61" s="379" t="s">
        <v>1124</v>
      </c>
      <c r="K61" s="377"/>
      <c r="L61" s="372"/>
      <c r="M61" s="373"/>
    </row>
    <row r="62" spans="2:13">
      <c r="B62" s="17"/>
      <c r="L62" s="370"/>
    </row>
    <row r="63" spans="2:13">
      <c r="B63" s="17"/>
      <c r="L63" s="370"/>
    </row>
    <row r="64" spans="2:13">
      <c r="B64" s="17"/>
      <c r="L64" s="370"/>
    </row>
    <row r="65" spans="2:13" s="21" customFormat="1">
      <c r="B65" s="22"/>
      <c r="D65" s="374" t="s">
        <v>1125</v>
      </c>
      <c r="E65" s="375"/>
      <c r="F65" s="375"/>
      <c r="G65" s="374" t="s">
        <v>1126</v>
      </c>
      <c r="H65" s="375"/>
      <c r="I65" s="375"/>
      <c r="J65" s="375"/>
      <c r="K65" s="375"/>
      <c r="L65" s="372"/>
      <c r="M65" s="373"/>
    </row>
    <row r="66" spans="2:13">
      <c r="B66" s="17"/>
      <c r="L66" s="370"/>
    </row>
    <row r="67" spans="2:13">
      <c r="B67" s="17"/>
      <c r="L67" s="370"/>
    </row>
    <row r="68" spans="2:13">
      <c r="B68" s="17"/>
      <c r="L68" s="370"/>
    </row>
    <row r="69" spans="2:13">
      <c r="B69" s="17"/>
      <c r="L69" s="370"/>
    </row>
    <row r="70" spans="2:13">
      <c r="B70" s="17"/>
      <c r="L70" s="370"/>
    </row>
    <row r="71" spans="2:13">
      <c r="B71" s="17"/>
      <c r="L71" s="370"/>
    </row>
    <row r="72" spans="2:13">
      <c r="B72" s="17"/>
      <c r="L72" s="370"/>
    </row>
    <row r="73" spans="2:13">
      <c r="B73" s="17"/>
      <c r="L73" s="370"/>
    </row>
    <row r="74" spans="2:13">
      <c r="B74" s="17"/>
      <c r="L74" s="370"/>
    </row>
    <row r="75" spans="2:13">
      <c r="B75" s="17"/>
      <c r="L75" s="370"/>
    </row>
    <row r="76" spans="2:13" s="21" customFormat="1">
      <c r="B76" s="22"/>
      <c r="D76" s="376" t="s">
        <v>1123</v>
      </c>
      <c r="E76" s="377"/>
      <c r="F76" s="378" t="s">
        <v>1124</v>
      </c>
      <c r="G76" s="376" t="s">
        <v>1123</v>
      </c>
      <c r="H76" s="377"/>
      <c r="I76" s="377"/>
      <c r="J76" s="379" t="s">
        <v>1124</v>
      </c>
      <c r="K76" s="377"/>
      <c r="L76" s="372"/>
      <c r="M76" s="373"/>
    </row>
    <row r="77" spans="2:13" s="21" customFormat="1" ht="14.2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72"/>
      <c r="M77" s="373"/>
    </row>
    <row r="81" spans="2:47" s="21" customFormat="1" ht="6.7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2"/>
      <c r="M81" s="373"/>
    </row>
    <row r="82" spans="2:47" s="21" customFormat="1" ht="24.75" customHeight="1">
      <c r="B82" s="22"/>
      <c r="C82" s="18" t="s">
        <v>65</v>
      </c>
      <c r="L82" s="372"/>
      <c r="M82" s="373"/>
    </row>
    <row r="83" spans="2:47" s="21" customFormat="1" ht="6.75" customHeight="1">
      <c r="B83" s="22"/>
      <c r="L83" s="372"/>
      <c r="M83" s="373"/>
    </row>
    <row r="84" spans="2:47" s="21" customFormat="1" ht="12" customHeight="1">
      <c r="B84" s="22"/>
      <c r="C84" s="4" t="s">
        <v>32</v>
      </c>
      <c r="L84" s="372"/>
      <c r="M84" s="373"/>
    </row>
    <row r="85" spans="2:47" s="21" customFormat="1" ht="16.5" customHeight="1">
      <c r="B85" s="22"/>
      <c r="E85" s="532" t="str">
        <f>E7</f>
        <v>vícepráce Liteň 2. navýšení ceny</v>
      </c>
      <c r="F85" s="532"/>
      <c r="G85" s="532"/>
      <c r="H85" s="532"/>
      <c r="L85" s="372"/>
      <c r="M85" s="373"/>
    </row>
    <row r="86" spans="2:47" s="21" customFormat="1" ht="12" customHeight="1">
      <c r="B86" s="22"/>
      <c r="C86" s="4" t="s">
        <v>33</v>
      </c>
      <c r="L86" s="372"/>
      <c r="M86" s="373"/>
    </row>
    <row r="87" spans="2:47" s="21" customFormat="1" ht="16.5" customHeight="1">
      <c r="B87" s="22"/>
      <c r="E87" s="531" t="str">
        <f>E9</f>
        <v>PŠ - Propojení šachet</v>
      </c>
      <c r="F87" s="531"/>
      <c r="G87" s="531"/>
      <c r="H87" s="531"/>
      <c r="L87" s="372"/>
      <c r="M87" s="373"/>
    </row>
    <row r="88" spans="2:47" s="21" customFormat="1" ht="6.75" customHeight="1">
      <c r="B88" s="22"/>
      <c r="L88" s="372"/>
      <c r="M88" s="373"/>
    </row>
    <row r="89" spans="2:47" s="21" customFormat="1" ht="12" customHeight="1">
      <c r="B89" s="22"/>
      <c r="C89" s="4" t="s">
        <v>37</v>
      </c>
      <c r="F89" s="24" t="str">
        <f>F12</f>
        <v xml:space="preserve"> </v>
      </c>
      <c r="I89" s="4" t="s">
        <v>39</v>
      </c>
      <c r="J89" s="25" t="str">
        <f>IF(J12="","",J12)</f>
        <v>28. 3. 2025</v>
      </c>
      <c r="L89" s="372"/>
      <c r="M89" s="373"/>
    </row>
    <row r="90" spans="2:47" s="21" customFormat="1" ht="6.75" customHeight="1">
      <c r="B90" s="22"/>
      <c r="L90" s="372"/>
      <c r="M90" s="373"/>
    </row>
    <row r="91" spans="2:47" s="21" customFormat="1" ht="15" customHeight="1">
      <c r="B91" s="22"/>
      <c r="C91" s="4" t="s">
        <v>40</v>
      </c>
      <c r="F91" s="24" t="str">
        <f>E15</f>
        <v/>
      </c>
      <c r="I91" s="4" t="s">
        <v>47</v>
      </c>
      <c r="J91" s="24" t="str">
        <f>E21</f>
        <v/>
      </c>
      <c r="L91" s="372"/>
      <c r="M91" s="373"/>
    </row>
    <row r="92" spans="2:47" s="21" customFormat="1" ht="15" customHeight="1">
      <c r="B92" s="22"/>
      <c r="C92" s="4" t="s">
        <v>1120</v>
      </c>
      <c r="F92" s="24">
        <f>IF(E18="","",E18)</f>
        <v>0</v>
      </c>
      <c r="I92" s="4" t="s">
        <v>49</v>
      </c>
      <c r="J92" s="24" t="str">
        <f>E24</f>
        <v/>
      </c>
      <c r="L92" s="372"/>
      <c r="M92" s="373"/>
    </row>
    <row r="93" spans="2:47" s="21" customFormat="1" ht="9.75" customHeight="1">
      <c r="B93" s="22"/>
      <c r="L93" s="372"/>
      <c r="M93" s="373"/>
    </row>
    <row r="94" spans="2:47" s="21" customFormat="1" ht="29.25" customHeight="1">
      <c r="B94" s="22"/>
      <c r="C94" s="46" t="s">
        <v>66</v>
      </c>
      <c r="D94" s="34"/>
      <c r="E94" s="34"/>
      <c r="F94" s="34"/>
      <c r="G94" s="34"/>
      <c r="H94" s="34"/>
      <c r="I94" s="34"/>
      <c r="J94" s="149" t="s">
        <v>67</v>
      </c>
      <c r="K94" s="34"/>
      <c r="L94" s="372"/>
      <c r="M94" s="373"/>
    </row>
    <row r="95" spans="2:47" s="21" customFormat="1" ht="9.75" customHeight="1">
      <c r="B95" s="22"/>
      <c r="L95" s="372"/>
      <c r="M95" s="373"/>
    </row>
    <row r="96" spans="2:47" s="21" customFormat="1" ht="22.5" customHeight="1">
      <c r="B96" s="22"/>
      <c r="C96" s="48" t="s">
        <v>1127</v>
      </c>
      <c r="J96" s="29">
        <f>J121</f>
        <v>55741.279999999999</v>
      </c>
      <c r="L96" s="372"/>
      <c r="M96" s="373"/>
      <c r="AU96" s="369" t="s">
        <v>1128</v>
      </c>
    </row>
    <row r="97" spans="2:13" s="49" customFormat="1" ht="24.75" customHeight="1">
      <c r="B97" s="50"/>
      <c r="D97" s="51" t="s">
        <v>69</v>
      </c>
      <c r="E97" s="52"/>
      <c r="F97" s="52"/>
      <c r="G97" s="52"/>
      <c r="H97" s="52"/>
      <c r="I97" s="52"/>
      <c r="J97" s="53">
        <f>J122</f>
        <v>55741.279999999999</v>
      </c>
      <c r="L97" s="422"/>
      <c r="M97" s="423"/>
    </row>
    <row r="98" spans="2:13" s="54" customFormat="1" ht="19.5" customHeight="1">
      <c r="B98" s="55"/>
      <c r="D98" s="56" t="s">
        <v>70</v>
      </c>
      <c r="E98" s="57"/>
      <c r="F98" s="57"/>
      <c r="G98" s="57"/>
      <c r="H98" s="57"/>
      <c r="I98" s="57"/>
      <c r="J98" s="58">
        <f>J123</f>
        <v>17651.23</v>
      </c>
      <c r="L98" s="422"/>
      <c r="M98" s="423"/>
    </row>
    <row r="99" spans="2:13" s="54" customFormat="1" ht="19.5" customHeight="1">
      <c r="B99" s="55"/>
      <c r="D99" s="56" t="s">
        <v>1129</v>
      </c>
      <c r="E99" s="57"/>
      <c r="F99" s="57"/>
      <c r="G99" s="57"/>
      <c r="H99" s="57"/>
      <c r="I99" s="57"/>
      <c r="J99" s="58">
        <f>J135</f>
        <v>38090.050000000003</v>
      </c>
      <c r="L99" s="422"/>
      <c r="M99" s="423"/>
    </row>
    <row r="100" spans="2:13" s="49" customFormat="1" ht="24.75" customHeight="1">
      <c r="B100" s="50"/>
      <c r="D100" s="51"/>
      <c r="E100" s="52"/>
      <c r="F100" s="52"/>
      <c r="G100" s="52"/>
      <c r="H100" s="52"/>
      <c r="I100" s="52"/>
      <c r="J100" s="53"/>
      <c r="L100" s="422"/>
      <c r="M100" s="423"/>
    </row>
    <row r="101" spans="2:13" s="54" customFormat="1" ht="19.5" customHeight="1">
      <c r="B101" s="55"/>
      <c r="D101" s="56"/>
      <c r="E101" s="57"/>
      <c r="F101" s="57"/>
      <c r="G101" s="57"/>
      <c r="H101" s="57"/>
      <c r="I101" s="57"/>
      <c r="J101" s="58"/>
      <c r="L101" s="422"/>
      <c r="M101" s="423"/>
    </row>
    <row r="102" spans="2:13" s="21" customFormat="1" ht="21.75" customHeight="1">
      <c r="B102" s="22"/>
      <c r="L102" s="372"/>
      <c r="M102" s="373"/>
    </row>
    <row r="103" spans="2:13" s="21" customFormat="1" ht="6.75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72"/>
      <c r="M103" s="373"/>
    </row>
    <row r="107" spans="2:13" s="21" customFormat="1" ht="6.75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72"/>
      <c r="M107" s="373"/>
    </row>
    <row r="108" spans="2:13" s="21" customFormat="1" ht="24.75" customHeight="1">
      <c r="B108" s="22"/>
      <c r="C108" s="18" t="s">
        <v>80</v>
      </c>
      <c r="L108" s="372"/>
      <c r="M108" s="373"/>
    </row>
    <row r="109" spans="2:13" s="21" customFormat="1" ht="6.75" customHeight="1">
      <c r="B109" s="22"/>
      <c r="L109" s="372"/>
      <c r="M109" s="373"/>
    </row>
    <row r="110" spans="2:13" s="21" customFormat="1" ht="12" customHeight="1">
      <c r="B110" s="22"/>
      <c r="C110" s="4" t="s">
        <v>32</v>
      </c>
      <c r="L110" s="372"/>
      <c r="M110" s="373"/>
    </row>
    <row r="111" spans="2:13" s="21" customFormat="1" ht="16.5" customHeight="1">
      <c r="B111" s="22"/>
      <c r="E111" s="532" t="str">
        <f>E7</f>
        <v>vícepráce Liteň 2. navýšení ceny</v>
      </c>
      <c r="F111" s="532"/>
      <c r="G111" s="532"/>
      <c r="H111" s="532"/>
      <c r="L111" s="372"/>
      <c r="M111" s="373"/>
    </row>
    <row r="112" spans="2:13" s="21" customFormat="1" ht="12" customHeight="1">
      <c r="B112" s="22"/>
      <c r="C112" s="4" t="s">
        <v>33</v>
      </c>
      <c r="L112" s="372"/>
      <c r="M112" s="373"/>
    </row>
    <row r="113" spans="2:65" s="21" customFormat="1" ht="16.5" customHeight="1">
      <c r="B113" s="22"/>
      <c r="E113" s="531" t="str">
        <f>E9</f>
        <v>PŠ - Propojení šachet</v>
      </c>
      <c r="F113" s="531"/>
      <c r="G113" s="531"/>
      <c r="H113" s="531"/>
      <c r="L113" s="372"/>
      <c r="M113" s="373"/>
    </row>
    <row r="114" spans="2:65" s="21" customFormat="1" ht="6.75" customHeight="1">
      <c r="B114" s="22"/>
      <c r="L114" s="372"/>
      <c r="M114" s="373"/>
    </row>
    <row r="115" spans="2:65" s="21" customFormat="1" ht="12" customHeight="1">
      <c r="B115" s="22"/>
      <c r="C115" s="4" t="s">
        <v>37</v>
      </c>
      <c r="F115" s="24" t="str">
        <f>F12</f>
        <v xml:space="preserve"> </v>
      </c>
      <c r="I115" s="4" t="s">
        <v>39</v>
      </c>
      <c r="J115" s="25" t="str">
        <f>IF(J12="","",J12)</f>
        <v>28. 3. 2025</v>
      </c>
      <c r="L115" s="372"/>
      <c r="M115" s="373"/>
    </row>
    <row r="116" spans="2:65" s="21" customFormat="1" ht="6.75" customHeight="1">
      <c r="B116" s="22"/>
      <c r="L116" s="372"/>
      <c r="M116" s="373"/>
    </row>
    <row r="117" spans="2:65" s="21" customFormat="1" ht="15" customHeight="1">
      <c r="B117" s="22"/>
      <c r="C117" s="4" t="s">
        <v>40</v>
      </c>
      <c r="F117" s="24" t="str">
        <f>E15</f>
        <v/>
      </c>
      <c r="I117" s="4" t="s">
        <v>47</v>
      </c>
      <c r="J117" s="24" t="str">
        <f>E21</f>
        <v/>
      </c>
      <c r="L117" s="372"/>
      <c r="M117" s="373"/>
    </row>
    <row r="118" spans="2:65" s="21" customFormat="1" ht="15" customHeight="1">
      <c r="B118" s="22"/>
      <c r="C118" s="4" t="s">
        <v>1120</v>
      </c>
      <c r="F118" s="24">
        <f>IF(E18="","",E18)</f>
        <v>0</v>
      </c>
      <c r="I118" s="4" t="s">
        <v>49</v>
      </c>
      <c r="J118" s="24" t="str">
        <f>E24</f>
        <v/>
      </c>
      <c r="L118" s="372"/>
      <c r="M118" s="373"/>
    </row>
    <row r="119" spans="2:65" s="21" customFormat="1">
      <c r="B119" s="22"/>
      <c r="L119" s="546">
        <v>45809</v>
      </c>
      <c r="M119" s="546"/>
    </row>
    <row r="120" spans="2:65" s="65" customFormat="1" ht="29.25" customHeight="1">
      <c r="B120" s="66"/>
      <c r="C120" s="244" t="s">
        <v>81</v>
      </c>
      <c r="D120" s="245" t="s">
        <v>82</v>
      </c>
      <c r="E120" s="245" t="s">
        <v>83</v>
      </c>
      <c r="F120" s="245" t="s">
        <v>84</v>
      </c>
      <c r="G120" s="245" t="s">
        <v>85</v>
      </c>
      <c r="H120" s="245" t="s">
        <v>86</v>
      </c>
      <c r="I120" s="245" t="s">
        <v>87</v>
      </c>
      <c r="J120" s="245" t="s">
        <v>67</v>
      </c>
      <c r="K120" s="383" t="s">
        <v>88</v>
      </c>
      <c r="L120" s="384" t="s">
        <v>89</v>
      </c>
      <c r="M120" s="424" t="s">
        <v>1186</v>
      </c>
      <c r="N120" s="246"/>
      <c r="O120" s="246"/>
      <c r="P120" s="246"/>
      <c r="Q120" s="246"/>
      <c r="R120" s="246"/>
      <c r="S120" s="246"/>
      <c r="T120" s="247"/>
    </row>
    <row r="121" spans="2:65" s="21" customFormat="1" ht="22.5" customHeight="1">
      <c r="B121" s="22"/>
      <c r="C121" s="157" t="s">
        <v>91</v>
      </c>
      <c r="J121" s="158">
        <f>J122</f>
        <v>55741.279999999999</v>
      </c>
      <c r="L121" s="372"/>
      <c r="M121" s="425">
        <f>M122</f>
        <v>55741.276000000005</v>
      </c>
      <c r="N121" s="26"/>
      <c r="O121" s="26"/>
      <c r="P121" s="250"/>
      <c r="Q121" s="26"/>
      <c r="R121" s="250"/>
      <c r="S121" s="26"/>
      <c r="T121" s="251"/>
      <c r="AT121" s="369" t="s">
        <v>92</v>
      </c>
      <c r="AU121" s="369" t="s">
        <v>1128</v>
      </c>
      <c r="BK121" s="388" t="e">
        <f>BK122+#REF!</f>
        <v>#REF!</v>
      </c>
    </row>
    <row r="122" spans="2:65" s="75" customFormat="1" ht="25.5" customHeight="1">
      <c r="B122" s="76"/>
      <c r="D122" s="252" t="s">
        <v>92</v>
      </c>
      <c r="E122" s="161" t="s">
        <v>9</v>
      </c>
      <c r="F122" s="161" t="s">
        <v>93</v>
      </c>
      <c r="J122" s="163">
        <f>BK122</f>
        <v>55741.279999999999</v>
      </c>
      <c r="L122" s="426"/>
      <c r="M122" s="427">
        <f>M123+M135-0.01</f>
        <v>55741.276000000005</v>
      </c>
      <c r="P122" s="257"/>
      <c r="R122" s="257"/>
      <c r="T122" s="258"/>
      <c r="AR122" s="252" t="s">
        <v>94</v>
      </c>
      <c r="AT122" s="392" t="s">
        <v>92</v>
      </c>
      <c r="AU122" s="392" t="s">
        <v>1131</v>
      </c>
      <c r="AY122" s="252" t="s">
        <v>1132</v>
      </c>
      <c r="BK122" s="393">
        <f>BK123+BK135</f>
        <v>55741.279999999999</v>
      </c>
    </row>
    <row r="123" spans="2:65" s="75" customFormat="1" ht="22.5" customHeight="1">
      <c r="B123" s="76"/>
      <c r="D123" s="252" t="s">
        <v>92</v>
      </c>
      <c r="E123" s="260" t="s">
        <v>94</v>
      </c>
      <c r="F123" s="260" t="s">
        <v>95</v>
      </c>
      <c r="J123" s="261">
        <f>BK123</f>
        <v>17651.23</v>
      </c>
      <c r="L123" s="426"/>
      <c r="M123" s="427">
        <f>M124+M127+M130+M132</f>
        <v>17651.232</v>
      </c>
      <c r="P123" s="257"/>
      <c r="R123" s="257"/>
      <c r="T123" s="258"/>
      <c r="AR123" s="252" t="s">
        <v>94</v>
      </c>
      <c r="AT123" s="392" t="s">
        <v>92</v>
      </c>
      <c r="AU123" s="392" t="s">
        <v>94</v>
      </c>
      <c r="AY123" s="252" t="s">
        <v>1132</v>
      </c>
      <c r="BK123" s="393">
        <f>SUM(BK124:BK134)</f>
        <v>17651.23</v>
      </c>
    </row>
    <row r="124" spans="2:65" s="21" customFormat="1" ht="33" customHeight="1">
      <c r="B124" s="394"/>
      <c r="C124" s="395">
        <v>1</v>
      </c>
      <c r="D124" s="395" t="s">
        <v>96</v>
      </c>
      <c r="E124" s="396" t="s">
        <v>1133</v>
      </c>
      <c r="F124" s="397" t="s">
        <v>1134</v>
      </c>
      <c r="G124" s="398" t="s">
        <v>209</v>
      </c>
      <c r="H124" s="399">
        <v>10.688000000000001</v>
      </c>
      <c r="I124" s="400">
        <v>1070</v>
      </c>
      <c r="J124" s="400">
        <f>ROUND(I124*H124,2)</f>
        <v>11436.16</v>
      </c>
      <c r="K124" s="397" t="s">
        <v>1135</v>
      </c>
      <c r="L124" s="401">
        <f>H124</f>
        <v>10.688000000000001</v>
      </c>
      <c r="M124" s="402">
        <f>L124*I124</f>
        <v>11436.16</v>
      </c>
      <c r="N124" s="428"/>
      <c r="O124" s="274"/>
      <c r="P124" s="274"/>
      <c r="Q124" s="274"/>
      <c r="R124" s="274"/>
      <c r="S124" s="274"/>
      <c r="T124" s="275"/>
      <c r="AR124" s="404" t="s">
        <v>122</v>
      </c>
      <c r="AT124" s="404" t="s">
        <v>96</v>
      </c>
      <c r="AU124" s="404" t="s">
        <v>110</v>
      </c>
      <c r="AY124" s="369" t="s">
        <v>1132</v>
      </c>
      <c r="BE124" s="328">
        <f>IF(N124="základní",J124,0)</f>
        <v>0</v>
      </c>
      <c r="BF124" s="328">
        <f>IF(N124="snížená",J124,0)</f>
        <v>0</v>
      </c>
      <c r="BG124" s="328">
        <f>IF(N124="zákl. přenesená",J124,0)</f>
        <v>0</v>
      </c>
      <c r="BH124" s="328">
        <f>IF(N124="sníž. přenesená",J124,0)</f>
        <v>0</v>
      </c>
      <c r="BI124" s="328">
        <f>IF(N124="nulová",J124,0)</f>
        <v>0</v>
      </c>
      <c r="BJ124" s="369" t="s">
        <v>94</v>
      </c>
      <c r="BK124" s="328">
        <f>ROUND(I124*H124,2)</f>
        <v>11436.16</v>
      </c>
      <c r="BL124" s="369" t="s">
        <v>122</v>
      </c>
      <c r="BM124" s="404" t="s">
        <v>1187</v>
      </c>
    </row>
    <row r="125" spans="2:65" s="21" customFormat="1">
      <c r="B125" s="22"/>
      <c r="D125" s="282" t="s">
        <v>103</v>
      </c>
      <c r="F125" s="283" t="s">
        <v>1137</v>
      </c>
      <c r="L125" s="372"/>
      <c r="M125" s="405"/>
      <c r="T125" s="281"/>
      <c r="AT125" s="369" t="s">
        <v>103</v>
      </c>
      <c r="AU125" s="369" t="s">
        <v>110</v>
      </c>
    </row>
    <row r="126" spans="2:65" s="106" customFormat="1" ht="14.25">
      <c r="B126" s="107"/>
      <c r="D126" s="278" t="s">
        <v>107</v>
      </c>
      <c r="E126" s="291"/>
      <c r="F126" s="292" t="s">
        <v>1188</v>
      </c>
      <c r="H126" s="293">
        <v>10.688000000000001</v>
      </c>
      <c r="L126" s="380"/>
      <c r="M126" s="406"/>
      <c r="T126" s="297"/>
      <c r="AT126" s="291" t="s">
        <v>107</v>
      </c>
      <c r="AU126" s="291" t="s">
        <v>110</v>
      </c>
      <c r="AV126" s="106" t="s">
        <v>110</v>
      </c>
      <c r="AW126" s="106" t="s">
        <v>1139</v>
      </c>
      <c r="AX126" s="106" t="s">
        <v>94</v>
      </c>
      <c r="AY126" s="291" t="s">
        <v>1132</v>
      </c>
    </row>
    <row r="127" spans="2:65" s="21" customFormat="1" ht="24" customHeight="1">
      <c r="B127" s="394"/>
      <c r="C127" s="395">
        <v>2</v>
      </c>
      <c r="D127" s="395" t="s">
        <v>96</v>
      </c>
      <c r="E127" s="396" t="s">
        <v>1140</v>
      </c>
      <c r="F127" s="397" t="s">
        <v>1141</v>
      </c>
      <c r="G127" s="398" t="s">
        <v>209</v>
      </c>
      <c r="H127" s="399">
        <v>2.6720000000000002</v>
      </c>
      <c r="I127" s="400">
        <v>230</v>
      </c>
      <c r="J127" s="400">
        <f>ROUND(I127*H127,2)</f>
        <v>614.55999999999995</v>
      </c>
      <c r="K127" s="397" t="s">
        <v>1135</v>
      </c>
      <c r="L127" s="401">
        <f>H127</f>
        <v>2.6720000000000002</v>
      </c>
      <c r="M127" s="402">
        <f>L127*I127</f>
        <v>614.56000000000006</v>
      </c>
      <c r="N127" s="428"/>
      <c r="O127" s="274"/>
      <c r="P127" s="274"/>
      <c r="Q127" s="274"/>
      <c r="R127" s="274"/>
      <c r="S127" s="274"/>
      <c r="T127" s="275"/>
      <c r="AR127" s="404" t="s">
        <v>122</v>
      </c>
      <c r="AT127" s="404" t="s">
        <v>96</v>
      </c>
      <c r="AU127" s="404" t="s">
        <v>110</v>
      </c>
      <c r="AY127" s="369" t="s">
        <v>1132</v>
      </c>
      <c r="BE127" s="328">
        <f>IF(N127="základní",J127,0)</f>
        <v>0</v>
      </c>
      <c r="BF127" s="328">
        <f>IF(N127="snížená",J127,0)</f>
        <v>0</v>
      </c>
      <c r="BG127" s="328">
        <f>IF(N127="zákl. přenesená",J127,0)</f>
        <v>0</v>
      </c>
      <c r="BH127" s="328">
        <f>IF(N127="sníž. přenesená",J127,0)</f>
        <v>0</v>
      </c>
      <c r="BI127" s="328">
        <f>IF(N127="nulová",J127,0)</f>
        <v>0</v>
      </c>
      <c r="BJ127" s="369" t="s">
        <v>94</v>
      </c>
      <c r="BK127" s="328">
        <f>ROUND(I127*H127,2)</f>
        <v>614.55999999999995</v>
      </c>
      <c r="BL127" s="369" t="s">
        <v>122</v>
      </c>
      <c r="BM127" s="404" t="s">
        <v>1189</v>
      </c>
    </row>
    <row r="128" spans="2:65" s="21" customFormat="1">
      <c r="B128" s="22"/>
      <c r="D128" s="282" t="s">
        <v>103</v>
      </c>
      <c r="F128" s="283" t="s">
        <v>1143</v>
      </c>
      <c r="L128" s="372"/>
      <c r="M128" s="405"/>
      <c r="T128" s="281"/>
      <c r="AT128" s="369" t="s">
        <v>103</v>
      </c>
      <c r="AU128" s="369" t="s">
        <v>110</v>
      </c>
    </row>
    <row r="129" spans="2:65" s="106" customFormat="1" ht="14.25">
      <c r="B129" s="107"/>
      <c r="D129" s="278" t="s">
        <v>107</v>
      </c>
      <c r="E129" s="291"/>
      <c r="F129" s="292" t="s">
        <v>1190</v>
      </c>
      <c r="H129" s="293">
        <v>2.6720000000000002</v>
      </c>
      <c r="L129" s="380"/>
      <c r="M129" s="406"/>
      <c r="T129" s="297"/>
      <c r="AT129" s="291" t="s">
        <v>107</v>
      </c>
      <c r="AU129" s="291" t="s">
        <v>110</v>
      </c>
      <c r="AV129" s="106" t="s">
        <v>110</v>
      </c>
      <c r="AW129" s="106" t="s">
        <v>1139</v>
      </c>
      <c r="AX129" s="106" t="s">
        <v>94</v>
      </c>
      <c r="AY129" s="291" t="s">
        <v>1132</v>
      </c>
    </row>
    <row r="130" spans="2:65" s="21" customFormat="1" ht="16.5" customHeight="1">
      <c r="B130" s="394"/>
      <c r="C130" s="411">
        <v>3</v>
      </c>
      <c r="D130" s="411" t="s">
        <v>259</v>
      </c>
      <c r="E130" s="412" t="s">
        <v>1191</v>
      </c>
      <c r="F130" s="413" t="s">
        <v>1192</v>
      </c>
      <c r="G130" s="414" t="s">
        <v>237</v>
      </c>
      <c r="H130" s="415">
        <v>5.3440000000000003</v>
      </c>
      <c r="I130" s="416">
        <v>445</v>
      </c>
      <c r="J130" s="416">
        <f>ROUND(I130*H130,2)</f>
        <v>2378.08</v>
      </c>
      <c r="K130" s="413" t="s">
        <v>1135</v>
      </c>
      <c r="L130" s="401">
        <f>H130</f>
        <v>5.3440000000000003</v>
      </c>
      <c r="M130" s="402">
        <f>L130*I130</f>
        <v>2378.08</v>
      </c>
      <c r="N130" s="429"/>
      <c r="O130" s="274"/>
      <c r="P130" s="274"/>
      <c r="Q130" s="274"/>
      <c r="R130" s="274"/>
      <c r="S130" s="274"/>
      <c r="T130" s="275"/>
      <c r="AR130" s="404" t="s">
        <v>148</v>
      </c>
      <c r="AT130" s="404" t="s">
        <v>259</v>
      </c>
      <c r="AU130" s="404" t="s">
        <v>110</v>
      </c>
      <c r="AY130" s="369" t="s">
        <v>1132</v>
      </c>
      <c r="BE130" s="328">
        <f>IF(N130="základní",J130,0)</f>
        <v>0</v>
      </c>
      <c r="BF130" s="328">
        <f>IF(N130="snížená",J130,0)</f>
        <v>0</v>
      </c>
      <c r="BG130" s="328">
        <f>IF(N130="zákl. přenesená",J130,0)</f>
        <v>0</v>
      </c>
      <c r="BH130" s="328">
        <f>IF(N130="sníž. přenesená",J130,0)</f>
        <v>0</v>
      </c>
      <c r="BI130" s="328">
        <f>IF(N130="nulová",J130,0)</f>
        <v>0</v>
      </c>
      <c r="BJ130" s="369" t="s">
        <v>94</v>
      </c>
      <c r="BK130" s="328">
        <f>ROUND(I130*H130,2)</f>
        <v>2378.08</v>
      </c>
      <c r="BL130" s="369" t="s">
        <v>122</v>
      </c>
      <c r="BM130" s="404" t="s">
        <v>1193</v>
      </c>
    </row>
    <row r="131" spans="2:65" s="106" customFormat="1" ht="14.25">
      <c r="B131" s="107"/>
      <c r="D131" s="278" t="s">
        <v>107</v>
      </c>
      <c r="F131" s="292" t="s">
        <v>1194</v>
      </c>
      <c r="H131" s="293">
        <v>5.3440000000000003</v>
      </c>
      <c r="L131" s="380"/>
      <c r="M131" s="406"/>
      <c r="T131" s="297"/>
      <c r="AT131" s="291" t="s">
        <v>107</v>
      </c>
      <c r="AU131" s="291" t="s">
        <v>110</v>
      </c>
      <c r="AV131" s="106" t="s">
        <v>110</v>
      </c>
      <c r="AW131" s="106" t="s">
        <v>1117</v>
      </c>
      <c r="AX131" s="106" t="s">
        <v>94</v>
      </c>
      <c r="AY131" s="291" t="s">
        <v>1132</v>
      </c>
    </row>
    <row r="132" spans="2:65" s="21" customFormat="1" ht="24" customHeight="1">
      <c r="B132" s="394"/>
      <c r="C132" s="395">
        <v>4</v>
      </c>
      <c r="D132" s="395" t="s">
        <v>96</v>
      </c>
      <c r="E132" s="396" t="s">
        <v>1140</v>
      </c>
      <c r="F132" s="397" t="s">
        <v>1141</v>
      </c>
      <c r="G132" s="398" t="s">
        <v>209</v>
      </c>
      <c r="H132" s="399">
        <v>5.3440000000000003</v>
      </c>
      <c r="I132" s="400">
        <v>603</v>
      </c>
      <c r="J132" s="400">
        <f>ROUND(I132*H132,2)</f>
        <v>3222.43</v>
      </c>
      <c r="K132" s="397" t="s">
        <v>1135</v>
      </c>
      <c r="L132" s="401">
        <f>H132</f>
        <v>5.3440000000000003</v>
      </c>
      <c r="M132" s="402">
        <f>L132*I132</f>
        <v>3222.4320000000002</v>
      </c>
      <c r="N132" s="428"/>
      <c r="O132" s="274"/>
      <c r="P132" s="274"/>
      <c r="Q132" s="274"/>
      <c r="R132" s="274"/>
      <c r="S132" s="274"/>
      <c r="T132" s="275"/>
      <c r="AR132" s="404" t="s">
        <v>122</v>
      </c>
      <c r="AT132" s="404" t="s">
        <v>96</v>
      </c>
      <c r="AU132" s="404" t="s">
        <v>110</v>
      </c>
      <c r="AY132" s="369" t="s">
        <v>1132</v>
      </c>
      <c r="BE132" s="328">
        <f>IF(N132="základní",J132,0)</f>
        <v>0</v>
      </c>
      <c r="BF132" s="328">
        <f>IF(N132="snížená",J132,0)</f>
        <v>0</v>
      </c>
      <c r="BG132" s="328">
        <f>IF(N132="zákl. přenesená",J132,0)</f>
        <v>0</v>
      </c>
      <c r="BH132" s="328">
        <f>IF(N132="sníž. přenesená",J132,0)</f>
        <v>0</v>
      </c>
      <c r="BI132" s="328">
        <f>IF(N132="nulová",J132,0)</f>
        <v>0</v>
      </c>
      <c r="BJ132" s="369" t="s">
        <v>94</v>
      </c>
      <c r="BK132" s="328">
        <f>ROUND(I132*H132,2)</f>
        <v>3222.43</v>
      </c>
      <c r="BL132" s="369" t="s">
        <v>122</v>
      </c>
      <c r="BM132" s="404" t="s">
        <v>1195</v>
      </c>
    </row>
    <row r="133" spans="2:65" s="21" customFormat="1">
      <c r="B133" s="22"/>
      <c r="D133" s="282" t="s">
        <v>103</v>
      </c>
      <c r="F133" s="283" t="s">
        <v>1143</v>
      </c>
      <c r="L133" s="372"/>
      <c r="M133" s="405"/>
      <c r="T133" s="281"/>
      <c r="AT133" s="369" t="s">
        <v>103</v>
      </c>
      <c r="AU133" s="369" t="s">
        <v>110</v>
      </c>
    </row>
    <row r="134" spans="2:65" s="106" customFormat="1" ht="14.25">
      <c r="B134" s="107"/>
      <c r="D134" s="278" t="s">
        <v>107</v>
      </c>
      <c r="E134" s="291"/>
      <c r="F134" s="292" t="s">
        <v>1196</v>
      </c>
      <c r="H134" s="293">
        <v>5.3440000000000003</v>
      </c>
      <c r="L134" s="380"/>
      <c r="M134" s="406"/>
      <c r="T134" s="297"/>
      <c r="AT134" s="291" t="s">
        <v>107</v>
      </c>
      <c r="AU134" s="291" t="s">
        <v>110</v>
      </c>
      <c r="AV134" s="106" t="s">
        <v>110</v>
      </c>
      <c r="AW134" s="106" t="s">
        <v>1139</v>
      </c>
      <c r="AX134" s="106" t="s">
        <v>94</v>
      </c>
      <c r="AY134" s="291" t="s">
        <v>1132</v>
      </c>
    </row>
    <row r="135" spans="2:65" s="75" customFormat="1" ht="22.5" customHeight="1">
      <c r="B135" s="76"/>
      <c r="D135" s="252" t="s">
        <v>92</v>
      </c>
      <c r="E135" s="260" t="s">
        <v>148</v>
      </c>
      <c r="F135" s="260" t="s">
        <v>1159</v>
      </c>
      <c r="J135" s="261">
        <f>BK135</f>
        <v>38090.050000000003</v>
      </c>
      <c r="L135" s="389"/>
      <c r="M135" s="390">
        <f>M136+M138+M140+M142+M143+M145</f>
        <v>38090.054000000004</v>
      </c>
      <c r="P135" s="257"/>
      <c r="R135" s="257"/>
      <c r="T135" s="258"/>
      <c r="AR135" s="252" t="s">
        <v>94</v>
      </c>
      <c r="AT135" s="392" t="s">
        <v>92</v>
      </c>
      <c r="AU135" s="392" t="s">
        <v>94</v>
      </c>
      <c r="AY135" s="252" t="s">
        <v>1132</v>
      </c>
      <c r="BK135" s="393">
        <f>SUM(BK136:BK145)</f>
        <v>38090.050000000003</v>
      </c>
    </row>
    <row r="136" spans="2:65" s="21" customFormat="1" ht="24" customHeight="1">
      <c r="B136" s="394"/>
      <c r="C136" s="395">
        <v>5</v>
      </c>
      <c r="D136" s="395" t="s">
        <v>96</v>
      </c>
      <c r="E136" s="396" t="s">
        <v>1197</v>
      </c>
      <c r="F136" s="397" t="s">
        <v>1198</v>
      </c>
      <c r="G136" s="398" t="s">
        <v>190</v>
      </c>
      <c r="H136" s="399">
        <v>33.4</v>
      </c>
      <c r="I136" s="400">
        <v>184</v>
      </c>
      <c r="J136" s="400">
        <f>ROUND(I136*H136,2)</f>
        <v>6145.6</v>
      </c>
      <c r="K136" s="397" t="s">
        <v>1135</v>
      </c>
      <c r="L136" s="401">
        <f>H136</f>
        <v>33.4</v>
      </c>
      <c r="M136" s="402">
        <f>L136*I136</f>
        <v>6145.5999999999995</v>
      </c>
      <c r="N136" s="428"/>
      <c r="O136" s="274"/>
      <c r="P136" s="274"/>
      <c r="Q136" s="274"/>
      <c r="R136" s="274"/>
      <c r="S136" s="274"/>
      <c r="T136" s="275"/>
      <c r="AR136" s="404" t="s">
        <v>122</v>
      </c>
      <c r="AT136" s="404" t="s">
        <v>96</v>
      </c>
      <c r="AU136" s="404" t="s">
        <v>110</v>
      </c>
      <c r="AY136" s="369" t="s">
        <v>1132</v>
      </c>
      <c r="BE136" s="328">
        <f>IF(N136="základní",J136,0)</f>
        <v>0</v>
      </c>
      <c r="BF136" s="328">
        <f>IF(N136="snížená",J136,0)</f>
        <v>0</v>
      </c>
      <c r="BG136" s="328">
        <f>IF(N136="zákl. přenesená",J136,0)</f>
        <v>0</v>
      </c>
      <c r="BH136" s="328">
        <f>IF(N136="sníž. přenesená",J136,0)</f>
        <v>0</v>
      </c>
      <c r="BI136" s="328">
        <f>IF(N136="nulová",J136,0)</f>
        <v>0</v>
      </c>
      <c r="BJ136" s="369" t="s">
        <v>94</v>
      </c>
      <c r="BK136" s="328">
        <f>ROUND(I136*H136,2)</f>
        <v>6145.6</v>
      </c>
      <c r="BL136" s="369" t="s">
        <v>122</v>
      </c>
      <c r="BM136" s="404" t="s">
        <v>1199</v>
      </c>
    </row>
    <row r="137" spans="2:65" s="21" customFormat="1">
      <c r="B137" s="22"/>
      <c r="D137" s="282" t="s">
        <v>103</v>
      </c>
      <c r="F137" s="283" t="s">
        <v>1200</v>
      </c>
      <c r="L137" s="372"/>
      <c r="M137" s="405"/>
      <c r="T137" s="281"/>
      <c r="AT137" s="369" t="s">
        <v>103</v>
      </c>
      <c r="AU137" s="369" t="s">
        <v>110</v>
      </c>
    </row>
    <row r="138" spans="2:65" s="21" customFormat="1" ht="24" customHeight="1">
      <c r="B138" s="394"/>
      <c r="C138" s="411">
        <v>6</v>
      </c>
      <c r="D138" s="411" t="s">
        <v>259</v>
      </c>
      <c r="E138" s="412" t="s">
        <v>1201</v>
      </c>
      <c r="F138" s="413" t="s">
        <v>1202</v>
      </c>
      <c r="G138" s="414" t="s">
        <v>190</v>
      </c>
      <c r="H138" s="415">
        <v>33.901000000000003</v>
      </c>
      <c r="I138" s="416">
        <v>854</v>
      </c>
      <c r="J138" s="416">
        <f>ROUND(I138*H138,2)</f>
        <v>28951.45</v>
      </c>
      <c r="K138" s="413" t="s">
        <v>1135</v>
      </c>
      <c r="L138" s="401">
        <f>H138</f>
        <v>33.901000000000003</v>
      </c>
      <c r="M138" s="402">
        <f>L138*I138</f>
        <v>28951.454000000002</v>
      </c>
      <c r="N138" s="429"/>
      <c r="O138" s="274"/>
      <c r="P138" s="274"/>
      <c r="Q138" s="274"/>
      <c r="R138" s="274"/>
      <c r="S138" s="274"/>
      <c r="T138" s="275"/>
      <c r="AR138" s="404" t="s">
        <v>148</v>
      </c>
      <c r="AT138" s="404" t="s">
        <v>259</v>
      </c>
      <c r="AU138" s="404" t="s">
        <v>110</v>
      </c>
      <c r="AY138" s="369" t="s">
        <v>1132</v>
      </c>
      <c r="BE138" s="328">
        <f>IF(N138="základní",J138,0)</f>
        <v>0</v>
      </c>
      <c r="BF138" s="328">
        <f>IF(N138="snížená",J138,0)</f>
        <v>0</v>
      </c>
      <c r="BG138" s="328">
        <f>IF(N138="zákl. přenesená",J138,0)</f>
        <v>0</v>
      </c>
      <c r="BH138" s="328">
        <f>IF(N138="sníž. přenesená",J138,0)</f>
        <v>0</v>
      </c>
      <c r="BI138" s="328">
        <f>IF(N138="nulová",J138,0)</f>
        <v>0</v>
      </c>
      <c r="BJ138" s="369" t="s">
        <v>94</v>
      </c>
      <c r="BK138" s="328">
        <f>ROUND(I138*H138,2)</f>
        <v>28951.45</v>
      </c>
      <c r="BL138" s="369" t="s">
        <v>122</v>
      </c>
      <c r="BM138" s="404" t="s">
        <v>1203</v>
      </c>
    </row>
    <row r="139" spans="2:65" s="106" customFormat="1" ht="14.25">
      <c r="B139" s="107"/>
      <c r="D139" s="278" t="s">
        <v>107</v>
      </c>
      <c r="F139" s="292" t="s">
        <v>1204</v>
      </c>
      <c r="H139" s="293">
        <v>33.901000000000003</v>
      </c>
      <c r="L139" s="380"/>
      <c r="M139" s="406"/>
      <c r="T139" s="297"/>
      <c r="AT139" s="291" t="s">
        <v>107</v>
      </c>
      <c r="AU139" s="291" t="s">
        <v>110</v>
      </c>
      <c r="AV139" s="106" t="s">
        <v>110</v>
      </c>
      <c r="AW139" s="106" t="s">
        <v>1117</v>
      </c>
      <c r="AX139" s="106" t="s">
        <v>94</v>
      </c>
      <c r="AY139" s="291" t="s">
        <v>1132</v>
      </c>
    </row>
    <row r="140" spans="2:65" s="21" customFormat="1" ht="33" customHeight="1">
      <c r="B140" s="394"/>
      <c r="C140" s="395">
        <v>7</v>
      </c>
      <c r="D140" s="395" t="s">
        <v>96</v>
      </c>
      <c r="E140" s="396" t="s">
        <v>1205</v>
      </c>
      <c r="F140" s="397" t="s">
        <v>1206</v>
      </c>
      <c r="G140" s="398" t="s">
        <v>99</v>
      </c>
      <c r="H140" s="399">
        <v>3</v>
      </c>
      <c r="I140" s="400">
        <v>302</v>
      </c>
      <c r="J140" s="400">
        <f>ROUND(I140*H140,2)</f>
        <v>906</v>
      </c>
      <c r="K140" s="397" t="s">
        <v>1135</v>
      </c>
      <c r="L140" s="401">
        <f>H140</f>
        <v>3</v>
      </c>
      <c r="M140" s="402">
        <f>L140*I140</f>
        <v>906</v>
      </c>
      <c r="N140" s="428"/>
      <c r="O140" s="274"/>
      <c r="P140" s="274"/>
      <c r="Q140" s="274"/>
      <c r="R140" s="274"/>
      <c r="S140" s="274"/>
      <c r="T140" s="275"/>
      <c r="AR140" s="404" t="s">
        <v>122</v>
      </c>
      <c r="AT140" s="404" t="s">
        <v>96</v>
      </c>
      <c r="AU140" s="404" t="s">
        <v>110</v>
      </c>
      <c r="AY140" s="369" t="s">
        <v>1132</v>
      </c>
      <c r="BE140" s="328">
        <f>IF(N140="základní",J140,0)</f>
        <v>0</v>
      </c>
      <c r="BF140" s="328">
        <f>IF(N140="snížená",J140,0)</f>
        <v>0</v>
      </c>
      <c r="BG140" s="328">
        <f>IF(N140="zákl. přenesená",J140,0)</f>
        <v>0</v>
      </c>
      <c r="BH140" s="328">
        <f>IF(N140="sníž. přenesená",J140,0)</f>
        <v>0</v>
      </c>
      <c r="BI140" s="328">
        <f>IF(N140="nulová",J140,0)</f>
        <v>0</v>
      </c>
      <c r="BJ140" s="369" t="s">
        <v>94</v>
      </c>
      <c r="BK140" s="328">
        <f>ROUND(I140*H140,2)</f>
        <v>906</v>
      </c>
      <c r="BL140" s="369" t="s">
        <v>122</v>
      </c>
      <c r="BM140" s="404" t="s">
        <v>1207</v>
      </c>
    </row>
    <row r="141" spans="2:65" s="21" customFormat="1">
      <c r="B141" s="22"/>
      <c r="D141" s="282" t="s">
        <v>103</v>
      </c>
      <c r="F141" s="283" t="s">
        <v>1208</v>
      </c>
      <c r="L141" s="372"/>
      <c r="M141" s="405"/>
      <c r="T141" s="281"/>
      <c r="AT141" s="369" t="s">
        <v>103</v>
      </c>
      <c r="AU141" s="369" t="s">
        <v>110</v>
      </c>
    </row>
    <row r="142" spans="2:65" s="21" customFormat="1" ht="16.5" customHeight="1">
      <c r="B142" s="394"/>
      <c r="C142" s="411">
        <v>8</v>
      </c>
      <c r="D142" s="411" t="s">
        <v>259</v>
      </c>
      <c r="E142" s="412" t="s">
        <v>1209</v>
      </c>
      <c r="F142" s="413" t="s">
        <v>1210</v>
      </c>
      <c r="G142" s="414" t="s">
        <v>99</v>
      </c>
      <c r="H142" s="415">
        <v>3</v>
      </c>
      <c r="I142" s="416">
        <v>145</v>
      </c>
      <c r="J142" s="416">
        <f>ROUND(I142*H142,2)</f>
        <v>435</v>
      </c>
      <c r="K142" s="413" t="s">
        <v>1135</v>
      </c>
      <c r="L142" s="401">
        <f>H142</f>
        <v>3</v>
      </c>
      <c r="M142" s="402">
        <f>L142*I142</f>
        <v>435</v>
      </c>
      <c r="N142" s="429"/>
      <c r="O142" s="274"/>
      <c r="P142" s="274"/>
      <c r="Q142" s="274"/>
      <c r="R142" s="274"/>
      <c r="S142" s="274"/>
      <c r="T142" s="275"/>
      <c r="AR142" s="404" t="s">
        <v>148</v>
      </c>
      <c r="AT142" s="404" t="s">
        <v>259</v>
      </c>
      <c r="AU142" s="404" t="s">
        <v>110</v>
      </c>
      <c r="AY142" s="369" t="s">
        <v>1132</v>
      </c>
      <c r="BE142" s="328">
        <f>IF(N142="základní",J142,0)</f>
        <v>0</v>
      </c>
      <c r="BF142" s="328">
        <f>IF(N142="snížená",J142,0)</f>
        <v>0</v>
      </c>
      <c r="BG142" s="328">
        <f>IF(N142="zákl. přenesená",J142,0)</f>
        <v>0</v>
      </c>
      <c r="BH142" s="328">
        <f>IF(N142="sníž. přenesená",J142,0)</f>
        <v>0</v>
      </c>
      <c r="BI142" s="328">
        <f>IF(N142="nulová",J142,0)</f>
        <v>0</v>
      </c>
      <c r="BJ142" s="369" t="s">
        <v>94</v>
      </c>
      <c r="BK142" s="328">
        <f>ROUND(I142*H142,2)</f>
        <v>435</v>
      </c>
      <c r="BL142" s="369" t="s">
        <v>122</v>
      </c>
      <c r="BM142" s="404" t="s">
        <v>1211</v>
      </c>
    </row>
    <row r="143" spans="2:65" s="21" customFormat="1" ht="33" customHeight="1">
      <c r="B143" s="394"/>
      <c r="C143" s="395">
        <v>9</v>
      </c>
      <c r="D143" s="395" t="s">
        <v>96</v>
      </c>
      <c r="E143" s="396" t="s">
        <v>1212</v>
      </c>
      <c r="F143" s="397" t="s">
        <v>1213</v>
      </c>
      <c r="G143" s="398" t="s">
        <v>99</v>
      </c>
      <c r="H143" s="399">
        <v>2</v>
      </c>
      <c r="I143" s="400">
        <v>508</v>
      </c>
      <c r="J143" s="400">
        <f>ROUND(I143*H143,2)</f>
        <v>1016</v>
      </c>
      <c r="K143" s="397" t="s">
        <v>1135</v>
      </c>
      <c r="L143" s="401">
        <f>H143</f>
        <v>2</v>
      </c>
      <c r="M143" s="402">
        <f>L143*I143</f>
        <v>1016</v>
      </c>
      <c r="N143" s="428"/>
      <c r="O143" s="274"/>
      <c r="P143" s="274"/>
      <c r="Q143" s="274"/>
      <c r="R143" s="274"/>
      <c r="S143" s="274"/>
      <c r="T143" s="275"/>
      <c r="AR143" s="404" t="s">
        <v>122</v>
      </c>
      <c r="AT143" s="404" t="s">
        <v>96</v>
      </c>
      <c r="AU143" s="404" t="s">
        <v>110</v>
      </c>
      <c r="AY143" s="369" t="s">
        <v>1132</v>
      </c>
      <c r="BE143" s="328">
        <f>IF(N143="základní",J143,0)</f>
        <v>0</v>
      </c>
      <c r="BF143" s="328">
        <f>IF(N143="snížená",J143,0)</f>
        <v>0</v>
      </c>
      <c r="BG143" s="328">
        <f>IF(N143="zákl. přenesená",J143,0)</f>
        <v>0</v>
      </c>
      <c r="BH143" s="328">
        <f>IF(N143="sníž. přenesená",J143,0)</f>
        <v>0</v>
      </c>
      <c r="BI143" s="328">
        <f>IF(N143="nulová",J143,0)</f>
        <v>0</v>
      </c>
      <c r="BJ143" s="369" t="s">
        <v>94</v>
      </c>
      <c r="BK143" s="328">
        <f>ROUND(I143*H143,2)</f>
        <v>1016</v>
      </c>
      <c r="BL143" s="369" t="s">
        <v>122</v>
      </c>
      <c r="BM143" s="404" t="s">
        <v>1214</v>
      </c>
    </row>
    <row r="144" spans="2:65" s="21" customFormat="1">
      <c r="B144" s="22"/>
      <c r="D144" s="282" t="s">
        <v>103</v>
      </c>
      <c r="F144" s="283" t="s">
        <v>1215</v>
      </c>
      <c r="L144" s="372"/>
      <c r="M144" s="405"/>
      <c r="T144" s="281"/>
      <c r="AT144" s="369" t="s">
        <v>103</v>
      </c>
      <c r="AU144" s="369" t="s">
        <v>110</v>
      </c>
    </row>
    <row r="145" spans="2:65" s="21" customFormat="1" ht="24" customHeight="1">
      <c r="B145" s="394"/>
      <c r="C145" s="411">
        <v>10</v>
      </c>
      <c r="D145" s="411" t="s">
        <v>259</v>
      </c>
      <c r="E145" s="412" t="s">
        <v>1216</v>
      </c>
      <c r="F145" s="413" t="s">
        <v>1217</v>
      </c>
      <c r="G145" s="414" t="s">
        <v>99</v>
      </c>
      <c r="H145" s="415">
        <v>2</v>
      </c>
      <c r="I145" s="416">
        <v>318</v>
      </c>
      <c r="J145" s="416">
        <f>ROUND(I145*H145,2)</f>
        <v>636</v>
      </c>
      <c r="K145" s="413" t="s">
        <v>1135</v>
      </c>
      <c r="L145" s="401">
        <f>H145</f>
        <v>2</v>
      </c>
      <c r="M145" s="402">
        <f>L145*I145</f>
        <v>636</v>
      </c>
      <c r="N145" s="429"/>
      <c r="O145" s="274"/>
      <c r="P145" s="274"/>
      <c r="Q145" s="274"/>
      <c r="R145" s="274"/>
      <c r="S145" s="274"/>
      <c r="T145" s="275"/>
      <c r="AR145" s="404" t="s">
        <v>148</v>
      </c>
      <c r="AT145" s="404" t="s">
        <v>259</v>
      </c>
      <c r="AU145" s="404" t="s">
        <v>110</v>
      </c>
      <c r="AY145" s="369" t="s">
        <v>1132</v>
      </c>
      <c r="BE145" s="328">
        <f>IF(N145="základní",J145,0)</f>
        <v>0</v>
      </c>
      <c r="BF145" s="328">
        <f>IF(N145="snížená",J145,0)</f>
        <v>0</v>
      </c>
      <c r="BG145" s="328">
        <f>IF(N145="zákl. přenesená",J145,0)</f>
        <v>0</v>
      </c>
      <c r="BH145" s="328">
        <f>IF(N145="sníž. přenesená",J145,0)</f>
        <v>0</v>
      </c>
      <c r="BI145" s="328">
        <f>IF(N145="nulová",J145,0)</f>
        <v>0</v>
      </c>
      <c r="BJ145" s="369" t="s">
        <v>94</v>
      </c>
      <c r="BK145" s="328">
        <f>ROUND(I145*H145,2)</f>
        <v>636</v>
      </c>
      <c r="BL145" s="369" t="s">
        <v>122</v>
      </c>
      <c r="BM145" s="404" t="s">
        <v>1218</v>
      </c>
    </row>
  </sheetData>
  <mergeCells count="9">
    <mergeCell ref="E87:H87"/>
    <mergeCell ref="E111:H111"/>
    <mergeCell ref="E113:H113"/>
    <mergeCell ref="L119:M119"/>
    <mergeCell ref="E7:H7"/>
    <mergeCell ref="E9:H9"/>
    <mergeCell ref="E18:H18"/>
    <mergeCell ref="E27:H27"/>
    <mergeCell ref="E85:H85"/>
  </mergeCells>
  <hyperlinks>
    <hyperlink ref="F125" r:id="rId1" xr:uid="{00000000-0004-0000-0600-000000000000}"/>
    <hyperlink ref="F128" r:id="rId2" xr:uid="{00000000-0004-0000-0600-000001000000}"/>
    <hyperlink ref="F133" r:id="rId3" xr:uid="{00000000-0004-0000-0600-000002000000}"/>
    <hyperlink ref="F137" r:id="rId4" xr:uid="{00000000-0004-0000-0600-000003000000}"/>
    <hyperlink ref="F141" r:id="rId5" xr:uid="{00000000-0004-0000-0600-000004000000}"/>
    <hyperlink ref="F144" r:id="rId6" xr:uid="{00000000-0004-0000-0600-000005000000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BM140"/>
  <sheetViews>
    <sheetView topLeftCell="A113" zoomScaleNormal="100" workbookViewId="0">
      <selection activeCell="W129" sqref="W129"/>
    </sheetView>
  </sheetViews>
  <sheetFormatPr defaultColWidth="10.625" defaultRowHeight="15.75"/>
  <cols>
    <col min="1" max="1" width="5.5" customWidth="1"/>
    <col min="2" max="2" width="0.875" customWidth="1"/>
    <col min="3" max="4" width="2.875" customWidth="1"/>
    <col min="5" max="5" width="11.5" customWidth="1"/>
    <col min="6" max="6" width="33.875" customWidth="1"/>
    <col min="7" max="7" width="5" customWidth="1"/>
    <col min="8" max="8" width="9.375" customWidth="1"/>
    <col min="9" max="9" width="10.5" customWidth="1"/>
    <col min="10" max="11" width="14.875" customWidth="1"/>
    <col min="12" max="12" width="7.625" customWidth="1"/>
    <col min="13" max="13" width="7.125" hidden="1" customWidth="1"/>
    <col min="14" max="14" width="14.375" style="13" customWidth="1"/>
    <col min="15" max="20" width="9.5" hidden="1" customWidth="1"/>
    <col min="21" max="21" width="10.875" hidden="1" customWidth="1"/>
    <col min="22" max="22" width="8.125" customWidth="1"/>
    <col min="24" max="24" width="8.125" customWidth="1"/>
    <col min="25" max="25" width="10" customWidth="1"/>
    <col min="26" max="26" width="7.375" customWidth="1"/>
    <col min="27" max="27" width="10" customWidth="1"/>
    <col min="29" max="29" width="7.375" customWidth="1"/>
    <col min="30" max="30" width="10" customWidth="1"/>
  </cols>
  <sheetData>
    <row r="2" spans="2:46" ht="36.75" customHeight="1">
      <c r="L2" s="430"/>
      <c r="AT2" s="369" t="s">
        <v>1219</v>
      </c>
    </row>
    <row r="3" spans="2:46" ht="6.7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7"/>
      <c r="AT3" s="369" t="s">
        <v>110</v>
      </c>
    </row>
    <row r="4" spans="2:46" ht="24.75" customHeight="1">
      <c r="B4" s="17"/>
      <c r="D4" s="18" t="s">
        <v>31</v>
      </c>
      <c r="L4" s="17"/>
      <c r="M4" s="431"/>
      <c r="AT4" s="369" t="s">
        <v>1117</v>
      </c>
    </row>
    <row r="5" spans="2:46" ht="6.75" customHeight="1">
      <c r="B5" s="17"/>
      <c r="L5" s="17"/>
    </row>
    <row r="6" spans="2:46" ht="12" customHeight="1">
      <c r="B6" s="17"/>
      <c r="D6" s="4" t="s">
        <v>32</v>
      </c>
      <c r="L6" s="17"/>
    </row>
    <row r="7" spans="2:46" ht="16.5" customHeight="1">
      <c r="B7" s="17"/>
      <c r="E7" s="532" t="str">
        <f>'[4]Rekapitulace stavby'!K6</f>
        <v>vícepráce Liteň 2. navýšení ceny</v>
      </c>
      <c r="F7" s="532"/>
      <c r="G7" s="532"/>
      <c r="H7" s="532"/>
      <c r="L7" s="17"/>
    </row>
    <row r="8" spans="2:46" s="21" customFormat="1" ht="12" customHeight="1">
      <c r="B8" s="22"/>
      <c r="D8" s="4" t="s">
        <v>33</v>
      </c>
      <c r="L8" s="22"/>
      <c r="N8" s="241"/>
    </row>
    <row r="9" spans="2:46" s="21" customFormat="1" ht="16.5" customHeight="1">
      <c r="B9" s="22"/>
      <c r="E9" s="531" t="s">
        <v>1220</v>
      </c>
      <c r="F9" s="531"/>
      <c r="G9" s="531"/>
      <c r="H9" s="531"/>
      <c r="L9" s="22"/>
      <c r="N9" s="241"/>
    </row>
    <row r="10" spans="2:46" s="21" customFormat="1">
      <c r="B10" s="22"/>
      <c r="L10" s="22"/>
      <c r="N10" s="241"/>
    </row>
    <row r="11" spans="2:46" s="21" customFormat="1" ht="12" customHeight="1">
      <c r="B11" s="22"/>
      <c r="D11" s="4" t="s">
        <v>35</v>
      </c>
      <c r="F11" s="24"/>
      <c r="I11" s="4" t="s">
        <v>36</v>
      </c>
      <c r="J11" s="24"/>
      <c r="L11" s="22"/>
      <c r="N11" s="241"/>
    </row>
    <row r="12" spans="2:46" s="21" customFormat="1" ht="12" customHeight="1">
      <c r="B12" s="22"/>
      <c r="D12" s="4" t="s">
        <v>37</v>
      </c>
      <c r="F12" s="24" t="s">
        <v>1119</v>
      </c>
      <c r="I12" s="4" t="s">
        <v>39</v>
      </c>
      <c r="J12" s="25" t="str">
        <f>'[4]Rekapitulace stavby'!AN8</f>
        <v>28. 3. 2025</v>
      </c>
      <c r="L12" s="22"/>
      <c r="N12" s="241"/>
    </row>
    <row r="13" spans="2:46" s="21" customFormat="1" ht="10.5" customHeight="1">
      <c r="B13" s="22"/>
      <c r="L13" s="22"/>
      <c r="N13" s="241"/>
    </row>
    <row r="14" spans="2:46" s="21" customFormat="1" ht="12" customHeight="1">
      <c r="B14" s="22"/>
      <c r="D14" s="4" t="s">
        <v>40</v>
      </c>
      <c r="I14" s="4" t="s">
        <v>41</v>
      </c>
      <c r="J14" s="24" t="str">
        <f>IF('[4]Rekapitulace stavby'!AN10="","",'[4]Rekapitulace stavby'!AN10)</f>
        <v/>
      </c>
      <c r="L14" s="22"/>
      <c r="N14" s="241"/>
    </row>
    <row r="15" spans="2:46" s="21" customFormat="1" ht="18" customHeight="1">
      <c r="B15" s="22"/>
      <c r="E15" s="24" t="str">
        <f>IF('[4]Rekapitulace stavby'!E11="","",'[4]Rekapitulace stavby'!E11)</f>
        <v/>
      </c>
      <c r="I15" s="4" t="s">
        <v>43</v>
      </c>
      <c r="J15" s="24" t="str">
        <f>IF('[4]Rekapitulace stavby'!AN11="","",'[4]Rekapitulace stavby'!AN11)</f>
        <v/>
      </c>
      <c r="L15" s="22"/>
      <c r="N15" s="241"/>
    </row>
    <row r="16" spans="2:46" s="21" customFormat="1" ht="6.75" customHeight="1">
      <c r="B16" s="22"/>
      <c r="L16" s="22"/>
      <c r="N16" s="241"/>
    </row>
    <row r="17" spans="2:14" s="21" customFormat="1" ht="12" customHeight="1">
      <c r="B17" s="22"/>
      <c r="D17" s="4" t="s">
        <v>1120</v>
      </c>
      <c r="I17" s="4" t="s">
        <v>41</v>
      </c>
      <c r="J17" s="24">
        <f>'[4]Rekapitulace stavby'!AN13</f>
        <v>0</v>
      </c>
      <c r="L17" s="22"/>
      <c r="N17" s="241"/>
    </row>
    <row r="18" spans="2:14" s="21" customFormat="1" ht="18" customHeight="1">
      <c r="B18" s="22"/>
      <c r="E18" s="547">
        <f>'[4]Rekapitulace stavby'!E14</f>
        <v>0</v>
      </c>
      <c r="F18" s="547"/>
      <c r="G18" s="547"/>
      <c r="H18" s="547"/>
      <c r="I18" s="4" t="s">
        <v>43</v>
      </c>
      <c r="J18" s="24">
        <f>'[4]Rekapitulace stavby'!AN14</f>
        <v>0</v>
      </c>
      <c r="L18" s="22"/>
      <c r="N18" s="241"/>
    </row>
    <row r="19" spans="2:14" s="21" customFormat="1" ht="6.75" customHeight="1">
      <c r="B19" s="22"/>
      <c r="L19" s="22"/>
      <c r="N19" s="241"/>
    </row>
    <row r="20" spans="2:14" s="21" customFormat="1" ht="12" customHeight="1">
      <c r="B20" s="22"/>
      <c r="D20" s="4" t="s">
        <v>47</v>
      </c>
      <c r="I20" s="4" t="s">
        <v>41</v>
      </c>
      <c r="J20" s="24" t="str">
        <f>IF('[4]Rekapitulace stavby'!AN16="","",'[4]Rekapitulace stavby'!AN16)</f>
        <v/>
      </c>
      <c r="L20" s="22"/>
      <c r="N20" s="241"/>
    </row>
    <row r="21" spans="2:14" s="21" customFormat="1" ht="18" customHeight="1">
      <c r="B21" s="22"/>
      <c r="E21" s="24" t="str">
        <f>IF('[4]Rekapitulace stavby'!E17="","",'[4]Rekapitulace stavby'!E17)</f>
        <v/>
      </c>
      <c r="I21" s="4" t="s">
        <v>43</v>
      </c>
      <c r="J21" s="24" t="str">
        <f>IF('[4]Rekapitulace stavby'!AN17="","",'[4]Rekapitulace stavby'!AN17)</f>
        <v/>
      </c>
      <c r="L21" s="22"/>
      <c r="N21" s="241"/>
    </row>
    <row r="22" spans="2:14" s="21" customFormat="1" ht="6.75" customHeight="1">
      <c r="B22" s="22"/>
      <c r="L22" s="22"/>
      <c r="N22" s="241"/>
    </row>
    <row r="23" spans="2:14" s="21" customFormat="1" ht="12" customHeight="1">
      <c r="B23" s="22"/>
      <c r="D23" s="4" t="s">
        <v>49</v>
      </c>
      <c r="I23" s="4" t="s">
        <v>41</v>
      </c>
      <c r="J23" s="24" t="str">
        <f>IF('[4]Rekapitulace stavby'!AN19="","",'[4]Rekapitulace stavby'!AN19)</f>
        <v/>
      </c>
      <c r="L23" s="22"/>
      <c r="N23" s="241"/>
    </row>
    <row r="24" spans="2:14" s="21" customFormat="1" ht="18" customHeight="1">
      <c r="B24" s="22"/>
      <c r="E24" s="24" t="str">
        <f>IF('[4]Rekapitulace stavby'!E20="","",'[4]Rekapitulace stavby'!E20)</f>
        <v/>
      </c>
      <c r="I24" s="4" t="s">
        <v>43</v>
      </c>
      <c r="J24" s="24" t="str">
        <f>IF('[4]Rekapitulace stavby'!AN20="","",'[4]Rekapitulace stavby'!AN20)</f>
        <v/>
      </c>
      <c r="L24" s="22"/>
      <c r="N24" s="241"/>
    </row>
    <row r="25" spans="2:14" s="21" customFormat="1" ht="6.75" customHeight="1">
      <c r="B25" s="22"/>
      <c r="L25" s="22"/>
      <c r="N25" s="241"/>
    </row>
    <row r="26" spans="2:14" s="21" customFormat="1" ht="12" customHeight="1">
      <c r="B26" s="22"/>
      <c r="D26" s="4" t="s">
        <v>50</v>
      </c>
      <c r="L26" s="22"/>
      <c r="N26" s="241"/>
    </row>
    <row r="27" spans="2:14" s="21" customFormat="1" ht="16.5" customHeight="1">
      <c r="B27" s="22"/>
      <c r="E27" s="534"/>
      <c r="F27" s="534"/>
      <c r="G27" s="534"/>
      <c r="H27" s="534"/>
      <c r="L27" s="22"/>
      <c r="N27" s="241"/>
    </row>
    <row r="28" spans="2:14" s="21" customFormat="1" ht="6.75" customHeight="1">
      <c r="B28" s="22"/>
      <c r="L28" s="22"/>
      <c r="N28" s="241"/>
    </row>
    <row r="29" spans="2:14" s="21" customFormat="1" ht="6.75" customHeight="1">
      <c r="B29" s="22"/>
      <c r="D29" s="26"/>
      <c r="E29" s="26"/>
      <c r="F29" s="26"/>
      <c r="G29" s="26"/>
      <c r="H29" s="26"/>
      <c r="I29" s="26"/>
      <c r="J29" s="26"/>
      <c r="K29" s="26"/>
      <c r="L29" s="22"/>
      <c r="N29" s="241"/>
    </row>
    <row r="30" spans="2:14" s="21" customFormat="1" ht="25.5" customHeight="1">
      <c r="B30" s="22"/>
      <c r="D30" s="28" t="s">
        <v>52</v>
      </c>
      <c r="J30" s="29">
        <f>ROUND(J120, 2)</f>
        <v>16071.72</v>
      </c>
      <c r="L30" s="22"/>
      <c r="N30" s="241"/>
    </row>
    <row r="31" spans="2:14" s="21" customFormat="1" ht="6.75" customHeight="1">
      <c r="B31" s="22"/>
      <c r="D31" s="26"/>
      <c r="E31" s="26"/>
      <c r="F31" s="26"/>
      <c r="G31" s="26"/>
      <c r="H31" s="26"/>
      <c r="I31" s="26"/>
      <c r="J31" s="26"/>
      <c r="K31" s="26"/>
      <c r="L31" s="22"/>
      <c r="N31" s="241"/>
    </row>
    <row r="32" spans="2:14" s="21" customFormat="1" ht="14.25" customHeight="1">
      <c r="B32" s="22"/>
      <c r="F32" s="144" t="s">
        <v>53</v>
      </c>
      <c r="I32" s="144" t="s">
        <v>54</v>
      </c>
      <c r="J32" s="144" t="s">
        <v>55</v>
      </c>
      <c r="L32" s="22"/>
      <c r="N32" s="241"/>
    </row>
    <row r="33" spans="2:14" s="21" customFormat="1" ht="14.25" customHeight="1">
      <c r="B33" s="22"/>
      <c r="D33" s="145" t="s">
        <v>56</v>
      </c>
      <c r="E33" s="4" t="s">
        <v>57</v>
      </c>
      <c r="F33" s="32">
        <f>ROUND((SUM(BE120:BE139)),  2)</f>
        <v>0</v>
      </c>
      <c r="I33" s="33">
        <v>0.21</v>
      </c>
      <c r="J33" s="32">
        <f>ROUND(((SUM(BE120:BE139))*I33),  2)</f>
        <v>0</v>
      </c>
      <c r="L33" s="22"/>
      <c r="N33" s="241"/>
    </row>
    <row r="34" spans="2:14" s="21" customFormat="1" ht="14.25" customHeight="1">
      <c r="B34" s="22"/>
      <c r="E34" s="4" t="s">
        <v>58</v>
      </c>
      <c r="F34" s="32">
        <f>ROUND((SUM(BF120:BF139)),  2)</f>
        <v>0</v>
      </c>
      <c r="I34" s="33">
        <v>0.12</v>
      </c>
      <c r="J34" s="32">
        <f>ROUND(((SUM(BF120:BF139))*I34),  2)</f>
        <v>0</v>
      </c>
      <c r="L34" s="22"/>
      <c r="N34" s="241"/>
    </row>
    <row r="35" spans="2:14" s="21" customFormat="1" ht="14.25" hidden="1" customHeight="1">
      <c r="B35" s="22"/>
      <c r="E35" s="4" t="s">
        <v>59</v>
      </c>
      <c r="F35" s="32">
        <f>ROUND((SUM(BG120:BG139)),  2)</f>
        <v>0</v>
      </c>
      <c r="I35" s="33">
        <v>0.21</v>
      </c>
      <c r="J35" s="32">
        <f>0</f>
        <v>0</v>
      </c>
      <c r="L35" s="22"/>
      <c r="N35" s="241"/>
    </row>
    <row r="36" spans="2:14" s="21" customFormat="1" ht="14.25" hidden="1" customHeight="1">
      <c r="B36" s="22"/>
      <c r="E36" s="4" t="s">
        <v>60</v>
      </c>
      <c r="F36" s="32">
        <f>ROUND((SUM(BH120:BH139)),  2)</f>
        <v>0</v>
      </c>
      <c r="I36" s="33">
        <v>0.12</v>
      </c>
      <c r="J36" s="32">
        <f>0</f>
        <v>0</v>
      </c>
      <c r="L36" s="22"/>
      <c r="N36" s="241"/>
    </row>
    <row r="37" spans="2:14" s="21" customFormat="1" ht="14.25" hidden="1" customHeight="1">
      <c r="B37" s="22"/>
      <c r="E37" s="4" t="s">
        <v>61</v>
      </c>
      <c r="F37" s="32">
        <f>ROUND((SUM(BI120:BI139)),  2)</f>
        <v>0</v>
      </c>
      <c r="I37" s="33">
        <v>0</v>
      </c>
      <c r="J37" s="32">
        <f>0</f>
        <v>0</v>
      </c>
      <c r="L37" s="22"/>
      <c r="N37" s="241"/>
    </row>
    <row r="38" spans="2:14" s="21" customFormat="1" ht="6.75" customHeight="1">
      <c r="B38" s="22"/>
      <c r="L38" s="22"/>
      <c r="N38" s="241"/>
    </row>
    <row r="39" spans="2:14" s="21" customFormat="1" ht="25.5" customHeight="1">
      <c r="B39" s="22"/>
      <c r="C39" s="34"/>
      <c r="D39" s="35" t="s">
        <v>62</v>
      </c>
      <c r="E39" s="36"/>
      <c r="F39" s="36"/>
      <c r="G39" s="146" t="s">
        <v>63</v>
      </c>
      <c r="H39" s="147" t="s">
        <v>64</v>
      </c>
      <c r="I39" s="36"/>
      <c r="J39" s="39">
        <f>SUM(J30:J37)</f>
        <v>16071.72</v>
      </c>
      <c r="K39" s="148"/>
      <c r="L39" s="22"/>
      <c r="N39" s="241"/>
    </row>
    <row r="40" spans="2:14" s="21" customFormat="1" ht="14.25" customHeight="1">
      <c r="B40" s="22"/>
      <c r="L40" s="22"/>
      <c r="N40" s="241"/>
    </row>
    <row r="41" spans="2:14" ht="14.25" customHeight="1">
      <c r="B41" s="17"/>
      <c r="L41" s="17"/>
    </row>
    <row r="42" spans="2:14" ht="14.25" customHeight="1">
      <c r="B42" s="17"/>
      <c r="L42" s="17"/>
    </row>
    <row r="43" spans="2:14" ht="14.25" customHeight="1">
      <c r="B43" s="17"/>
      <c r="L43" s="17"/>
    </row>
    <row r="44" spans="2:14" ht="14.25" customHeight="1">
      <c r="B44" s="17"/>
      <c r="L44" s="17"/>
    </row>
    <row r="45" spans="2:14" ht="14.25" customHeight="1">
      <c r="B45" s="17"/>
      <c r="L45" s="17"/>
    </row>
    <row r="46" spans="2:14" ht="14.25" customHeight="1">
      <c r="B46" s="17"/>
      <c r="L46" s="17"/>
    </row>
    <row r="47" spans="2:14" ht="14.25" customHeight="1">
      <c r="B47" s="17"/>
      <c r="L47" s="17"/>
    </row>
    <row r="48" spans="2:14" ht="14.25" customHeight="1">
      <c r="B48" s="17"/>
      <c r="L48" s="17"/>
    </row>
    <row r="49" spans="2:14" ht="14.25" customHeight="1">
      <c r="B49" s="17"/>
      <c r="L49" s="17"/>
    </row>
    <row r="50" spans="2:14" s="21" customFormat="1" ht="14.25" customHeight="1">
      <c r="B50" s="22"/>
      <c r="D50" s="374" t="s">
        <v>1121</v>
      </c>
      <c r="E50" s="375"/>
      <c r="F50" s="375"/>
      <c r="G50" s="374" t="s">
        <v>1122</v>
      </c>
      <c r="H50" s="375"/>
      <c r="I50" s="375"/>
      <c r="J50" s="375"/>
      <c r="K50" s="375"/>
      <c r="L50" s="22"/>
      <c r="N50" s="241"/>
    </row>
    <row r="51" spans="2:14">
      <c r="B51" s="17"/>
      <c r="L51" s="17"/>
    </row>
    <row r="52" spans="2:14">
      <c r="B52" s="17"/>
      <c r="L52" s="17"/>
    </row>
    <row r="53" spans="2:14">
      <c r="B53" s="17"/>
      <c r="L53" s="17"/>
    </row>
    <row r="54" spans="2:14">
      <c r="B54" s="17"/>
      <c r="L54" s="17"/>
    </row>
    <row r="55" spans="2:14">
      <c r="B55" s="17"/>
      <c r="L55" s="17"/>
    </row>
    <row r="56" spans="2:14">
      <c r="B56" s="17"/>
      <c r="L56" s="17"/>
    </row>
    <row r="57" spans="2:14">
      <c r="B57" s="17"/>
      <c r="L57" s="17"/>
    </row>
    <row r="58" spans="2:14">
      <c r="B58" s="17"/>
      <c r="L58" s="17"/>
    </row>
    <row r="59" spans="2:14">
      <c r="B59" s="17"/>
      <c r="L59" s="17"/>
    </row>
    <row r="60" spans="2:14">
      <c r="B60" s="17"/>
      <c r="L60" s="17"/>
    </row>
    <row r="61" spans="2:14" s="21" customFormat="1">
      <c r="B61" s="22"/>
      <c r="D61" s="376" t="s">
        <v>1123</v>
      </c>
      <c r="E61" s="377"/>
      <c r="F61" s="378" t="s">
        <v>1124</v>
      </c>
      <c r="G61" s="376" t="s">
        <v>1123</v>
      </c>
      <c r="H61" s="377"/>
      <c r="I61" s="377"/>
      <c r="J61" s="379" t="s">
        <v>1124</v>
      </c>
      <c r="K61" s="377"/>
      <c r="L61" s="22"/>
      <c r="N61" s="241"/>
    </row>
    <row r="62" spans="2:14">
      <c r="B62" s="17"/>
      <c r="L62" s="17"/>
    </row>
    <row r="63" spans="2:14">
      <c r="B63" s="17"/>
      <c r="L63" s="17"/>
    </row>
    <row r="64" spans="2:14">
      <c r="B64" s="17"/>
      <c r="L64" s="17"/>
    </row>
    <row r="65" spans="2:14" s="21" customFormat="1">
      <c r="B65" s="22"/>
      <c r="D65" s="374" t="s">
        <v>1125</v>
      </c>
      <c r="E65" s="375"/>
      <c r="F65" s="375"/>
      <c r="G65" s="374" t="s">
        <v>1126</v>
      </c>
      <c r="H65" s="375"/>
      <c r="I65" s="375"/>
      <c r="J65" s="375"/>
      <c r="K65" s="375"/>
      <c r="L65" s="22"/>
      <c r="N65" s="241"/>
    </row>
    <row r="66" spans="2:14">
      <c r="B66" s="17"/>
      <c r="L66" s="17"/>
    </row>
    <row r="67" spans="2:14">
      <c r="B67" s="17"/>
      <c r="L67" s="17"/>
    </row>
    <row r="68" spans="2:14">
      <c r="B68" s="17"/>
      <c r="L68" s="17"/>
    </row>
    <row r="69" spans="2:14">
      <c r="B69" s="17"/>
      <c r="L69" s="17"/>
    </row>
    <row r="70" spans="2:14">
      <c r="B70" s="17"/>
      <c r="L70" s="17"/>
    </row>
    <row r="71" spans="2:14">
      <c r="B71" s="17"/>
      <c r="L71" s="17"/>
    </row>
    <row r="72" spans="2:14">
      <c r="B72" s="17"/>
      <c r="L72" s="17"/>
    </row>
    <row r="73" spans="2:14">
      <c r="B73" s="17"/>
      <c r="L73" s="17"/>
    </row>
    <row r="74" spans="2:14">
      <c r="B74" s="17"/>
      <c r="L74" s="17"/>
    </row>
    <row r="75" spans="2:14">
      <c r="B75" s="17"/>
      <c r="L75" s="17"/>
    </row>
    <row r="76" spans="2:14" s="21" customFormat="1">
      <c r="B76" s="22"/>
      <c r="D76" s="376" t="s">
        <v>1123</v>
      </c>
      <c r="E76" s="377"/>
      <c r="F76" s="378" t="s">
        <v>1124</v>
      </c>
      <c r="G76" s="376" t="s">
        <v>1123</v>
      </c>
      <c r="H76" s="377"/>
      <c r="I76" s="377"/>
      <c r="J76" s="379" t="s">
        <v>1124</v>
      </c>
      <c r="K76" s="377"/>
      <c r="L76" s="22"/>
      <c r="N76" s="241"/>
    </row>
    <row r="77" spans="2:14" s="21" customFormat="1" ht="14.2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2"/>
      <c r="N77" s="241"/>
    </row>
    <row r="81" spans="2:47" s="21" customFormat="1" ht="6.7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2"/>
      <c r="N81" s="241"/>
    </row>
    <row r="82" spans="2:47" s="21" customFormat="1" ht="24.75" customHeight="1">
      <c r="B82" s="22"/>
      <c r="C82" s="18" t="s">
        <v>65</v>
      </c>
      <c r="L82" s="22"/>
      <c r="N82" s="241"/>
    </row>
    <row r="83" spans="2:47" s="21" customFormat="1" ht="6.75" customHeight="1">
      <c r="B83" s="22"/>
      <c r="L83" s="22"/>
      <c r="N83" s="241"/>
    </row>
    <row r="84" spans="2:47" s="21" customFormat="1" ht="12" customHeight="1">
      <c r="B84" s="22"/>
      <c r="C84" s="4" t="s">
        <v>32</v>
      </c>
      <c r="L84" s="22"/>
      <c r="N84" s="241"/>
    </row>
    <row r="85" spans="2:47" s="21" customFormat="1" ht="16.5" customHeight="1">
      <c r="B85" s="22"/>
      <c r="E85" s="532" t="str">
        <f>E7</f>
        <v>vícepráce Liteň 2. navýšení ceny</v>
      </c>
      <c r="F85" s="532"/>
      <c r="G85" s="532"/>
      <c r="H85" s="532"/>
      <c r="L85" s="22"/>
      <c r="N85" s="241"/>
    </row>
    <row r="86" spans="2:47" s="21" customFormat="1" ht="12" customHeight="1">
      <c r="B86" s="22"/>
      <c r="C86" s="4" t="s">
        <v>33</v>
      </c>
      <c r="L86" s="22"/>
      <c r="N86" s="241"/>
    </row>
    <row r="87" spans="2:47" s="21" customFormat="1" ht="16.5" customHeight="1">
      <c r="B87" s="22"/>
      <c r="E87" s="531" t="str">
        <f>E9</f>
        <v>ž - Žlaby</v>
      </c>
      <c r="F87" s="531"/>
      <c r="G87" s="531"/>
      <c r="H87" s="531"/>
      <c r="L87" s="22"/>
      <c r="N87" s="241"/>
    </row>
    <row r="88" spans="2:47" s="21" customFormat="1" ht="6.75" customHeight="1">
      <c r="B88" s="22"/>
      <c r="L88" s="22"/>
      <c r="N88" s="241"/>
    </row>
    <row r="89" spans="2:47" s="21" customFormat="1" ht="12" customHeight="1">
      <c r="B89" s="22"/>
      <c r="C89" s="4" t="s">
        <v>37</v>
      </c>
      <c r="F89" s="24" t="str">
        <f>F12</f>
        <v xml:space="preserve"> </v>
      </c>
      <c r="I89" s="4" t="s">
        <v>39</v>
      </c>
      <c r="J89" s="25" t="str">
        <f>IF(J12="","",J12)</f>
        <v>28. 3. 2025</v>
      </c>
      <c r="L89" s="22"/>
      <c r="N89" s="241"/>
    </row>
    <row r="90" spans="2:47" s="21" customFormat="1" ht="6.75" customHeight="1">
      <c r="B90" s="22"/>
      <c r="L90" s="22"/>
      <c r="N90" s="241"/>
    </row>
    <row r="91" spans="2:47" s="21" customFormat="1" ht="15" customHeight="1">
      <c r="B91" s="22"/>
      <c r="C91" s="4" t="s">
        <v>40</v>
      </c>
      <c r="F91" s="24" t="str">
        <f>E15</f>
        <v/>
      </c>
      <c r="I91" s="4" t="s">
        <v>47</v>
      </c>
      <c r="J91" s="24" t="str">
        <f>E21</f>
        <v/>
      </c>
      <c r="L91" s="22"/>
      <c r="N91" s="241"/>
    </row>
    <row r="92" spans="2:47" s="21" customFormat="1" ht="15" customHeight="1">
      <c r="B92" s="22"/>
      <c r="C92" s="4" t="s">
        <v>1120</v>
      </c>
      <c r="F92" s="24">
        <f>IF(E18="","",E18)</f>
        <v>0</v>
      </c>
      <c r="I92" s="4" t="s">
        <v>49</v>
      </c>
      <c r="J92" s="24" t="str">
        <f>E24</f>
        <v/>
      </c>
      <c r="L92" s="22"/>
      <c r="N92" s="241"/>
    </row>
    <row r="93" spans="2:47" s="21" customFormat="1" ht="9.75" customHeight="1">
      <c r="B93" s="22"/>
      <c r="L93" s="22"/>
      <c r="N93" s="241"/>
    </row>
    <row r="94" spans="2:47" s="21" customFormat="1" ht="29.25" customHeight="1">
      <c r="B94" s="22"/>
      <c r="C94" s="46" t="s">
        <v>66</v>
      </c>
      <c r="D94" s="34"/>
      <c r="E94" s="34"/>
      <c r="F94" s="34"/>
      <c r="G94" s="34"/>
      <c r="H94" s="34"/>
      <c r="I94" s="34"/>
      <c r="J94" s="149" t="s">
        <v>67</v>
      </c>
      <c r="K94" s="34"/>
      <c r="L94" s="22"/>
      <c r="N94" s="241"/>
    </row>
    <row r="95" spans="2:47" s="21" customFormat="1" ht="9.75" customHeight="1">
      <c r="B95" s="22"/>
      <c r="L95" s="22"/>
      <c r="N95" s="241"/>
    </row>
    <row r="96" spans="2:47" s="21" customFormat="1" ht="22.5" customHeight="1">
      <c r="B96" s="22"/>
      <c r="C96" s="48" t="s">
        <v>1127</v>
      </c>
      <c r="J96" s="29">
        <f>J120</f>
        <v>16071.72</v>
      </c>
      <c r="L96" s="22"/>
      <c r="N96" s="241"/>
      <c r="AU96" s="369" t="s">
        <v>1128</v>
      </c>
    </row>
    <row r="97" spans="2:22" s="49" customFormat="1" ht="24.75" customHeight="1">
      <c r="B97" s="50"/>
      <c r="D97" s="51" t="s">
        <v>69</v>
      </c>
      <c r="E97" s="52"/>
      <c r="F97" s="52"/>
      <c r="G97" s="52"/>
      <c r="H97" s="52"/>
      <c r="I97" s="52"/>
      <c r="J97" s="53">
        <f>J121</f>
        <v>16071.72</v>
      </c>
      <c r="L97" s="344"/>
      <c r="M97" s="432"/>
      <c r="N97" s="345"/>
      <c r="O97" s="432"/>
      <c r="P97" s="432"/>
      <c r="Q97" s="432"/>
      <c r="R97" s="432"/>
      <c r="S97" s="432"/>
      <c r="T97" s="432"/>
      <c r="U97" s="432"/>
      <c r="V97" s="432"/>
    </row>
    <row r="98" spans="2:22" s="54" customFormat="1" ht="19.5" customHeight="1">
      <c r="B98" s="55"/>
      <c r="D98" s="56" t="s">
        <v>70</v>
      </c>
      <c r="E98" s="57"/>
      <c r="F98" s="57"/>
      <c r="G98" s="57"/>
      <c r="H98" s="57"/>
      <c r="I98" s="57"/>
      <c r="J98" s="58">
        <f>J122</f>
        <v>1419.6</v>
      </c>
      <c r="L98" s="346"/>
      <c r="M98" s="433"/>
      <c r="N98" s="242"/>
      <c r="O98" s="433"/>
      <c r="P98" s="433"/>
      <c r="Q98" s="433"/>
      <c r="R98" s="433"/>
      <c r="S98" s="433"/>
      <c r="T98" s="433"/>
      <c r="U98" s="433"/>
      <c r="V98" s="433"/>
    </row>
    <row r="99" spans="2:22" s="54" customFormat="1" ht="19.5" customHeight="1">
      <c r="B99" s="55"/>
      <c r="D99" s="56" t="s">
        <v>1129</v>
      </c>
      <c r="E99" s="57"/>
      <c r="F99" s="57"/>
      <c r="G99" s="57"/>
      <c r="H99" s="57"/>
      <c r="I99" s="57"/>
      <c r="J99" s="58">
        <f>J131</f>
        <v>1032.24</v>
      </c>
      <c r="L99" s="346"/>
      <c r="M99" s="433"/>
      <c r="N99" s="242"/>
      <c r="O99" s="433"/>
      <c r="P99" s="433"/>
      <c r="Q99" s="433"/>
      <c r="R99" s="433"/>
      <c r="S99" s="433"/>
      <c r="T99" s="433"/>
      <c r="U99" s="433"/>
      <c r="V99" s="433"/>
    </row>
    <row r="100" spans="2:22" s="54" customFormat="1" ht="19.5" customHeight="1">
      <c r="B100" s="55"/>
      <c r="D100" s="56" t="s">
        <v>73</v>
      </c>
      <c r="E100" s="57"/>
      <c r="F100" s="57"/>
      <c r="G100" s="57"/>
      <c r="H100" s="57"/>
      <c r="I100" s="57"/>
      <c r="J100" s="58">
        <f>J136</f>
        <v>13619.88</v>
      </c>
      <c r="L100" s="346"/>
      <c r="M100" s="433"/>
      <c r="N100" s="242"/>
      <c r="O100" s="433"/>
      <c r="P100" s="433"/>
      <c r="Q100" s="433"/>
      <c r="R100" s="433"/>
      <c r="S100" s="433"/>
      <c r="T100" s="433"/>
      <c r="U100" s="433"/>
      <c r="V100" s="433"/>
    </row>
    <row r="101" spans="2:22" s="21" customFormat="1" ht="21.75" customHeight="1">
      <c r="B101" s="22"/>
      <c r="L101" s="22"/>
      <c r="N101" s="241"/>
    </row>
    <row r="102" spans="2:22" s="21" customFormat="1" ht="6.7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2"/>
      <c r="N102" s="241"/>
    </row>
    <row r="106" spans="2:22" s="21" customFormat="1" ht="6.7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22"/>
      <c r="N106" s="241"/>
    </row>
    <row r="107" spans="2:22" s="21" customFormat="1" ht="24.75" customHeight="1">
      <c r="B107" s="22"/>
      <c r="C107" s="18" t="s">
        <v>80</v>
      </c>
      <c r="L107" s="22"/>
      <c r="N107" s="241"/>
    </row>
    <row r="108" spans="2:22" s="21" customFormat="1" ht="6.75" customHeight="1">
      <c r="B108" s="22"/>
      <c r="L108" s="22"/>
      <c r="N108" s="241"/>
    </row>
    <row r="109" spans="2:22" s="21" customFormat="1" ht="12" customHeight="1">
      <c r="B109" s="22"/>
      <c r="C109" s="4" t="s">
        <v>32</v>
      </c>
      <c r="L109" s="22"/>
      <c r="N109" s="241"/>
    </row>
    <row r="110" spans="2:22" s="21" customFormat="1" ht="16.5" customHeight="1">
      <c r="B110" s="22"/>
      <c r="E110" s="532" t="str">
        <f>E7</f>
        <v>vícepráce Liteň 2. navýšení ceny</v>
      </c>
      <c r="F110" s="532"/>
      <c r="G110" s="532"/>
      <c r="H110" s="532"/>
      <c r="L110" s="22"/>
      <c r="N110" s="241"/>
    </row>
    <row r="111" spans="2:22" s="21" customFormat="1" ht="12" customHeight="1">
      <c r="B111" s="22"/>
      <c r="C111" s="4" t="s">
        <v>33</v>
      </c>
      <c r="L111" s="22"/>
      <c r="N111" s="241"/>
    </row>
    <row r="112" spans="2:22" s="21" customFormat="1" ht="16.5" customHeight="1">
      <c r="B112" s="22"/>
      <c r="E112" s="531" t="str">
        <f>E9</f>
        <v>ž - Žlaby</v>
      </c>
      <c r="F112" s="531"/>
      <c r="G112" s="531"/>
      <c r="H112" s="531"/>
      <c r="L112" s="22"/>
      <c r="N112" s="241"/>
    </row>
    <row r="113" spans="2:65" s="21" customFormat="1" ht="6.75" customHeight="1">
      <c r="B113" s="22"/>
      <c r="L113" s="22"/>
      <c r="N113" s="241"/>
    </row>
    <row r="114" spans="2:65" s="21" customFormat="1" ht="12" customHeight="1">
      <c r="B114" s="22"/>
      <c r="C114" s="4" t="s">
        <v>37</v>
      </c>
      <c r="F114" s="24" t="str">
        <f>F12</f>
        <v xml:space="preserve"> </v>
      </c>
      <c r="I114" s="4" t="s">
        <v>39</v>
      </c>
      <c r="J114" s="25" t="str">
        <f>IF(J12="","",J12)</f>
        <v>28. 3. 2025</v>
      </c>
      <c r="L114" s="22"/>
      <c r="N114" s="241"/>
    </row>
    <row r="115" spans="2:65" s="21" customFormat="1" ht="6.75" customHeight="1">
      <c r="B115" s="22"/>
      <c r="L115" s="22"/>
      <c r="N115" s="241"/>
    </row>
    <row r="116" spans="2:65" s="21" customFormat="1" ht="15" customHeight="1">
      <c r="B116" s="22"/>
      <c r="C116" s="4" t="s">
        <v>40</v>
      </c>
      <c r="F116" s="24" t="str">
        <f>E15</f>
        <v/>
      </c>
      <c r="I116" s="4" t="s">
        <v>47</v>
      </c>
      <c r="J116" s="24" t="str">
        <f>E21</f>
        <v/>
      </c>
      <c r="L116" s="22"/>
      <c r="N116" s="241"/>
    </row>
    <row r="117" spans="2:65" s="21" customFormat="1" ht="15" customHeight="1">
      <c r="B117" s="22"/>
      <c r="C117" s="4" t="s">
        <v>1120</v>
      </c>
      <c r="F117" s="24">
        <f>IF(E18="","",E18)</f>
        <v>0</v>
      </c>
      <c r="I117" s="4" t="s">
        <v>49</v>
      </c>
      <c r="J117" s="24" t="str">
        <f>E24</f>
        <v/>
      </c>
      <c r="L117" s="22"/>
      <c r="N117" s="241"/>
    </row>
    <row r="118" spans="2:65" s="21" customFormat="1">
      <c r="B118" s="22"/>
      <c r="L118" s="546">
        <v>45809</v>
      </c>
      <c r="M118" s="546"/>
      <c r="N118" s="546"/>
    </row>
    <row r="119" spans="2:65" s="65" customFormat="1" ht="29.25" customHeight="1">
      <c r="B119" s="66"/>
      <c r="C119" s="244" t="s">
        <v>81</v>
      </c>
      <c r="D119" s="245" t="s">
        <v>82</v>
      </c>
      <c r="E119" s="245" t="s">
        <v>83</v>
      </c>
      <c r="F119" s="245" t="s">
        <v>84</v>
      </c>
      <c r="G119" s="245" t="s">
        <v>85</v>
      </c>
      <c r="H119" s="245" t="s">
        <v>86</v>
      </c>
      <c r="I119" s="245" t="s">
        <v>87</v>
      </c>
      <c r="J119" s="245" t="s">
        <v>67</v>
      </c>
      <c r="K119" s="383" t="s">
        <v>88</v>
      </c>
      <c r="L119" s="384" t="s">
        <v>89</v>
      </c>
      <c r="M119" s="385" t="s">
        <v>90</v>
      </c>
      <c r="N119" s="434" t="s">
        <v>1186</v>
      </c>
      <c r="O119" s="435"/>
      <c r="P119" s="435"/>
      <c r="Q119" s="435"/>
      <c r="R119" s="435"/>
      <c r="S119" s="435"/>
      <c r="T119" s="436"/>
    </row>
    <row r="120" spans="2:65" s="21" customFormat="1" ht="22.5" customHeight="1">
      <c r="B120" s="22"/>
      <c r="C120" s="157" t="s">
        <v>91</v>
      </c>
      <c r="J120" s="158">
        <f>BK120</f>
        <v>16071.72</v>
      </c>
      <c r="L120" s="22"/>
      <c r="M120" s="437"/>
      <c r="N120" s="438">
        <f>N121</f>
        <v>16071.720000000001</v>
      </c>
      <c r="O120" s="26"/>
      <c r="P120" s="439"/>
      <c r="Q120" s="26"/>
      <c r="R120" s="439"/>
      <c r="S120" s="26"/>
      <c r="T120" s="440"/>
      <c r="AT120" s="369" t="s">
        <v>92</v>
      </c>
      <c r="AU120" s="369" t="s">
        <v>1128</v>
      </c>
      <c r="BK120" s="388">
        <f>BK121</f>
        <v>16071.72</v>
      </c>
    </row>
    <row r="121" spans="2:65" s="75" customFormat="1" ht="25.5" customHeight="1">
      <c r="B121" s="76"/>
      <c r="D121" s="252" t="s">
        <v>92</v>
      </c>
      <c r="E121" s="161" t="s">
        <v>9</v>
      </c>
      <c r="F121" s="161" t="s">
        <v>93</v>
      </c>
      <c r="J121" s="163">
        <f>BK121</f>
        <v>16071.72</v>
      </c>
      <c r="L121" s="352"/>
      <c r="M121" s="441"/>
      <c r="N121" s="442">
        <f>N122+N131+N136</f>
        <v>16071.720000000001</v>
      </c>
      <c r="O121" s="443"/>
      <c r="P121" s="444"/>
      <c r="Q121" s="443"/>
      <c r="R121" s="444"/>
      <c r="S121" s="443"/>
      <c r="T121" s="445"/>
      <c r="U121" s="443"/>
      <c r="V121" s="443"/>
      <c r="AR121" s="252" t="s">
        <v>94</v>
      </c>
      <c r="AT121" s="392" t="s">
        <v>92</v>
      </c>
      <c r="AU121" s="392" t="s">
        <v>1131</v>
      </c>
      <c r="AY121" s="252" t="s">
        <v>1132</v>
      </c>
      <c r="BK121" s="393">
        <f>BK122+BK131+BK136</f>
        <v>16071.72</v>
      </c>
    </row>
    <row r="122" spans="2:65" s="75" customFormat="1" ht="22.5" customHeight="1">
      <c r="B122" s="76"/>
      <c r="D122" s="252" t="s">
        <v>92</v>
      </c>
      <c r="E122" s="260" t="s">
        <v>94</v>
      </c>
      <c r="F122" s="260" t="s">
        <v>95</v>
      </c>
      <c r="J122" s="261">
        <f>BK122</f>
        <v>1419.6</v>
      </c>
      <c r="L122" s="352"/>
      <c r="M122" s="441"/>
      <c r="N122" s="442">
        <f>N123+N126+N129</f>
        <v>1419.6</v>
      </c>
      <c r="O122" s="443"/>
      <c r="P122" s="444"/>
      <c r="Q122" s="443"/>
      <c r="R122" s="444"/>
      <c r="S122" s="443"/>
      <c r="T122" s="445"/>
      <c r="U122" s="443"/>
      <c r="V122" s="443"/>
      <c r="AR122" s="252" t="s">
        <v>94</v>
      </c>
      <c r="AT122" s="392" t="s">
        <v>92</v>
      </c>
      <c r="AU122" s="392" t="s">
        <v>94</v>
      </c>
      <c r="AY122" s="252" t="s">
        <v>1132</v>
      </c>
      <c r="BK122" s="393">
        <f>SUM(BK123:BK130)</f>
        <v>1419.6</v>
      </c>
    </row>
    <row r="123" spans="2:65" s="21" customFormat="1" ht="33" customHeight="1">
      <c r="B123" s="394"/>
      <c r="C123" s="395" t="s">
        <v>94</v>
      </c>
      <c r="D123" s="395" t="s">
        <v>96</v>
      </c>
      <c r="E123" s="396" t="s">
        <v>1221</v>
      </c>
      <c r="F123" s="397" t="s">
        <v>1222</v>
      </c>
      <c r="G123" s="398" t="s">
        <v>209</v>
      </c>
      <c r="H123" s="399">
        <v>0.3</v>
      </c>
      <c r="I123" s="400">
        <v>1070</v>
      </c>
      <c r="J123" s="400">
        <f>ROUND(I123*H123,2)</f>
        <v>321</v>
      </c>
      <c r="K123" s="397" t="s">
        <v>1135</v>
      </c>
      <c r="L123" s="355">
        <f>H123</f>
        <v>0.3</v>
      </c>
      <c r="M123" s="446"/>
      <c r="N123" s="447">
        <f>L123*I123</f>
        <v>321</v>
      </c>
      <c r="O123" s="448"/>
      <c r="P123" s="448"/>
      <c r="Q123" s="448"/>
      <c r="R123" s="448"/>
      <c r="S123" s="448"/>
      <c r="T123" s="449"/>
      <c r="AR123" s="404" t="s">
        <v>122</v>
      </c>
      <c r="AT123" s="404" t="s">
        <v>96</v>
      </c>
      <c r="AU123" s="404" t="s">
        <v>110</v>
      </c>
      <c r="AY123" s="369" t="s">
        <v>1132</v>
      </c>
      <c r="BE123" s="328">
        <f>IF(N123="základní",J123,0)</f>
        <v>0</v>
      </c>
      <c r="BF123" s="328">
        <f>IF(N123="snížená",J123,0)</f>
        <v>0</v>
      </c>
      <c r="BG123" s="328">
        <f>IF(N123="zákl. přenesená",J123,0)</f>
        <v>0</v>
      </c>
      <c r="BH123" s="328">
        <f>IF(N123="sníž. přenesená",J123,0)</f>
        <v>0</v>
      </c>
      <c r="BI123" s="328">
        <f>IF(N123="nulová",J123,0)</f>
        <v>0</v>
      </c>
      <c r="BJ123" s="369" t="s">
        <v>94</v>
      </c>
      <c r="BK123" s="328">
        <f>ROUND(I123*H123,2)</f>
        <v>321</v>
      </c>
      <c r="BL123" s="369" t="s">
        <v>122</v>
      </c>
      <c r="BM123" s="404" t="s">
        <v>1223</v>
      </c>
    </row>
    <row r="124" spans="2:65" s="21" customFormat="1">
      <c r="B124" s="22"/>
      <c r="D124" s="282" t="s">
        <v>103</v>
      </c>
      <c r="F124" s="283" t="s">
        <v>1224</v>
      </c>
      <c r="L124" s="22"/>
      <c r="M124" s="350"/>
      <c r="N124" s="241"/>
      <c r="T124" s="281"/>
      <c r="AT124" s="369" t="s">
        <v>103</v>
      </c>
      <c r="AU124" s="369" t="s">
        <v>110</v>
      </c>
    </row>
    <row r="125" spans="2:65" s="106" customFormat="1" ht="11.25">
      <c r="B125" s="107"/>
      <c r="D125" s="278" t="s">
        <v>107</v>
      </c>
      <c r="E125" s="291"/>
      <c r="F125" s="292" t="s">
        <v>1225</v>
      </c>
      <c r="H125" s="293">
        <v>0.3</v>
      </c>
      <c r="L125" s="362"/>
      <c r="M125" s="450"/>
      <c r="N125" s="451"/>
      <c r="O125" s="452"/>
      <c r="P125" s="452"/>
      <c r="Q125" s="452"/>
      <c r="R125" s="452"/>
      <c r="S125" s="452"/>
      <c r="T125" s="453"/>
      <c r="U125" s="452"/>
      <c r="V125" s="452"/>
      <c r="AT125" s="291" t="s">
        <v>107</v>
      </c>
      <c r="AU125" s="291" t="s">
        <v>110</v>
      </c>
      <c r="AV125" s="106" t="s">
        <v>110</v>
      </c>
      <c r="AW125" s="106" t="s">
        <v>1139</v>
      </c>
      <c r="AX125" s="106" t="s">
        <v>94</v>
      </c>
      <c r="AY125" s="291" t="s">
        <v>1132</v>
      </c>
    </row>
    <row r="126" spans="2:65" s="21" customFormat="1" ht="24" customHeight="1">
      <c r="B126" s="394"/>
      <c r="C126" s="395" t="s">
        <v>110</v>
      </c>
      <c r="D126" s="395" t="s">
        <v>96</v>
      </c>
      <c r="E126" s="396" t="s">
        <v>1140</v>
      </c>
      <c r="F126" s="397" t="s">
        <v>1141</v>
      </c>
      <c r="G126" s="398" t="s">
        <v>209</v>
      </c>
      <c r="H126" s="399">
        <v>0.6</v>
      </c>
      <c r="I126" s="400">
        <v>603</v>
      </c>
      <c r="J126" s="400">
        <f>ROUND(I126*H126,2)</f>
        <v>361.8</v>
      </c>
      <c r="K126" s="397" t="s">
        <v>1135</v>
      </c>
      <c r="L126" s="355">
        <f>H126</f>
        <v>0.6</v>
      </c>
      <c r="M126" s="446"/>
      <c r="N126" s="447">
        <f>L126*I126</f>
        <v>361.8</v>
      </c>
      <c r="O126" s="448"/>
      <c r="P126" s="448"/>
      <c r="Q126" s="448"/>
      <c r="R126" s="448"/>
      <c r="S126" s="448"/>
      <c r="T126" s="449"/>
      <c r="AR126" s="404" t="s">
        <v>122</v>
      </c>
      <c r="AT126" s="404" t="s">
        <v>96</v>
      </c>
      <c r="AU126" s="404" t="s">
        <v>110</v>
      </c>
      <c r="AY126" s="369" t="s">
        <v>1132</v>
      </c>
      <c r="BE126" s="328">
        <f>IF(N126="základní",J126,0)</f>
        <v>0</v>
      </c>
      <c r="BF126" s="328">
        <f>IF(N126="snížená",J126,0)</f>
        <v>0</v>
      </c>
      <c r="BG126" s="328">
        <f>IF(N126="zákl. přenesená",J126,0)</f>
        <v>0</v>
      </c>
      <c r="BH126" s="328">
        <f>IF(N126="sníž. přenesená",J126,0)</f>
        <v>0</v>
      </c>
      <c r="BI126" s="328">
        <f>IF(N126="nulová",J126,0)</f>
        <v>0</v>
      </c>
      <c r="BJ126" s="369" t="s">
        <v>94</v>
      </c>
      <c r="BK126" s="328">
        <f>ROUND(I126*H126,2)</f>
        <v>361.8</v>
      </c>
      <c r="BL126" s="369" t="s">
        <v>122</v>
      </c>
      <c r="BM126" s="404" t="s">
        <v>1226</v>
      </c>
    </row>
    <row r="127" spans="2:65" s="21" customFormat="1">
      <c r="B127" s="22"/>
      <c r="D127" s="282" t="s">
        <v>103</v>
      </c>
      <c r="F127" s="283" t="s">
        <v>1143</v>
      </c>
      <c r="L127" s="22"/>
      <c r="M127" s="350"/>
      <c r="N127" s="241"/>
      <c r="T127" s="281"/>
      <c r="AT127" s="369" t="s">
        <v>103</v>
      </c>
      <c r="AU127" s="369" t="s">
        <v>110</v>
      </c>
    </row>
    <row r="128" spans="2:65" s="106" customFormat="1" ht="11.25">
      <c r="B128" s="107"/>
      <c r="D128" s="278" t="s">
        <v>107</v>
      </c>
      <c r="E128" s="291"/>
      <c r="F128" s="292" t="s">
        <v>1227</v>
      </c>
      <c r="H128" s="293">
        <v>0.6</v>
      </c>
      <c r="L128" s="362"/>
      <c r="M128" s="450"/>
      <c r="N128" s="451"/>
      <c r="O128" s="452"/>
      <c r="P128" s="452"/>
      <c r="Q128" s="452"/>
      <c r="R128" s="452"/>
      <c r="S128" s="452"/>
      <c r="T128" s="453"/>
      <c r="U128" s="452"/>
      <c r="V128" s="452"/>
      <c r="AT128" s="291" t="s">
        <v>107</v>
      </c>
      <c r="AU128" s="291" t="s">
        <v>110</v>
      </c>
      <c r="AV128" s="106" t="s">
        <v>110</v>
      </c>
      <c r="AW128" s="106" t="s">
        <v>1139</v>
      </c>
      <c r="AX128" s="106" t="s">
        <v>94</v>
      </c>
      <c r="AY128" s="291" t="s">
        <v>1132</v>
      </c>
    </row>
    <row r="129" spans="2:65" s="21" customFormat="1" ht="16.5" customHeight="1">
      <c r="B129" s="394"/>
      <c r="C129" s="411" t="s">
        <v>116</v>
      </c>
      <c r="D129" s="411" t="s">
        <v>259</v>
      </c>
      <c r="E129" s="412" t="s">
        <v>1228</v>
      </c>
      <c r="F129" s="413" t="s">
        <v>1229</v>
      </c>
      <c r="G129" s="414" t="s">
        <v>237</v>
      </c>
      <c r="H129" s="415">
        <v>1.2</v>
      </c>
      <c r="I129" s="416">
        <v>614</v>
      </c>
      <c r="J129" s="416">
        <f>ROUND(I129*H129,2)</f>
        <v>736.8</v>
      </c>
      <c r="K129" s="413" t="s">
        <v>1135</v>
      </c>
      <c r="L129" s="355">
        <f>H129</f>
        <v>1.2</v>
      </c>
      <c r="M129" s="446"/>
      <c r="N129" s="447">
        <f>L129*I129</f>
        <v>736.8</v>
      </c>
      <c r="O129" s="448"/>
      <c r="P129" s="448"/>
      <c r="Q129" s="448"/>
      <c r="R129" s="448"/>
      <c r="S129" s="448"/>
      <c r="T129" s="449"/>
      <c r="AR129" s="404" t="s">
        <v>148</v>
      </c>
      <c r="AT129" s="404" t="s">
        <v>259</v>
      </c>
      <c r="AU129" s="404" t="s">
        <v>110</v>
      </c>
      <c r="AY129" s="369" t="s">
        <v>1132</v>
      </c>
      <c r="BE129" s="328">
        <f>IF(N129="základní",J129,0)</f>
        <v>0</v>
      </c>
      <c r="BF129" s="328">
        <f>IF(N129="snížená",J129,0)</f>
        <v>0</v>
      </c>
      <c r="BG129" s="328">
        <f>IF(N129="zákl. přenesená",J129,0)</f>
        <v>0</v>
      </c>
      <c r="BH129" s="328">
        <f>IF(N129="sníž. přenesená",J129,0)</f>
        <v>0</v>
      </c>
      <c r="BI129" s="328">
        <f>IF(N129="nulová",J129,0)</f>
        <v>0</v>
      </c>
      <c r="BJ129" s="369" t="s">
        <v>94</v>
      </c>
      <c r="BK129" s="328">
        <f>ROUND(I129*H129,2)</f>
        <v>736.8</v>
      </c>
      <c r="BL129" s="369" t="s">
        <v>122</v>
      </c>
      <c r="BM129" s="404" t="s">
        <v>1230</v>
      </c>
    </row>
    <row r="130" spans="2:65" s="106" customFormat="1" ht="11.25">
      <c r="B130" s="107"/>
      <c r="D130" s="278" t="s">
        <v>107</v>
      </c>
      <c r="F130" s="292" t="s">
        <v>1231</v>
      </c>
      <c r="H130" s="293">
        <v>1.2</v>
      </c>
      <c r="L130" s="362"/>
      <c r="M130" s="450"/>
      <c r="N130" s="451"/>
      <c r="O130" s="452"/>
      <c r="P130" s="452"/>
      <c r="Q130" s="452"/>
      <c r="R130" s="452"/>
      <c r="S130" s="452"/>
      <c r="T130" s="453"/>
      <c r="U130" s="452"/>
      <c r="V130" s="452"/>
      <c r="AT130" s="291" t="s">
        <v>107</v>
      </c>
      <c r="AU130" s="291" t="s">
        <v>110</v>
      </c>
      <c r="AV130" s="106" t="s">
        <v>110</v>
      </c>
      <c r="AW130" s="106" t="s">
        <v>1117</v>
      </c>
      <c r="AX130" s="106" t="s">
        <v>94</v>
      </c>
      <c r="AY130" s="291" t="s">
        <v>1132</v>
      </c>
    </row>
    <row r="131" spans="2:65" s="75" customFormat="1" ht="22.5" customHeight="1">
      <c r="B131" s="76"/>
      <c r="D131" s="252" t="s">
        <v>92</v>
      </c>
      <c r="E131" s="260" t="s">
        <v>148</v>
      </c>
      <c r="F131" s="260" t="s">
        <v>1159</v>
      </c>
      <c r="J131" s="261">
        <f>BK131</f>
        <v>1032.24</v>
      </c>
      <c r="L131" s="352"/>
      <c r="M131" s="441"/>
      <c r="N131" s="442">
        <f>N132+N134</f>
        <v>1032.2399999999998</v>
      </c>
      <c r="O131" s="443"/>
      <c r="P131" s="444"/>
      <c r="Q131" s="443"/>
      <c r="R131" s="444"/>
      <c r="S131" s="443"/>
      <c r="T131" s="445"/>
      <c r="U131" s="443"/>
      <c r="V131" s="443"/>
      <c r="AR131" s="252" t="s">
        <v>94</v>
      </c>
      <c r="AT131" s="392" t="s">
        <v>92</v>
      </c>
      <c r="AU131" s="392" t="s">
        <v>94</v>
      </c>
      <c r="AY131" s="252" t="s">
        <v>1132</v>
      </c>
      <c r="BK131" s="393">
        <f>SUM(BK132:BK135)</f>
        <v>1032.24</v>
      </c>
    </row>
    <row r="132" spans="2:65" s="21" customFormat="1" ht="24" customHeight="1">
      <c r="B132" s="394"/>
      <c r="C132" s="395" t="s">
        <v>122</v>
      </c>
      <c r="D132" s="395" t="s">
        <v>96</v>
      </c>
      <c r="E132" s="396" t="s">
        <v>1232</v>
      </c>
      <c r="F132" s="397" t="s">
        <v>1233</v>
      </c>
      <c r="G132" s="398" t="s">
        <v>190</v>
      </c>
      <c r="H132" s="399">
        <v>2</v>
      </c>
      <c r="I132" s="400">
        <v>102</v>
      </c>
      <c r="J132" s="400">
        <f>ROUND(I132*H132,2)</f>
        <v>204</v>
      </c>
      <c r="K132" s="397" t="s">
        <v>1135</v>
      </c>
      <c r="L132" s="355">
        <f>H132</f>
        <v>2</v>
      </c>
      <c r="M132" s="446"/>
      <c r="N132" s="447">
        <f>L132*I132</f>
        <v>204</v>
      </c>
      <c r="O132" s="448"/>
      <c r="P132" s="448"/>
      <c r="Q132" s="448"/>
      <c r="R132" s="448"/>
      <c r="S132" s="448"/>
      <c r="T132" s="449"/>
      <c r="AR132" s="404" t="s">
        <v>122</v>
      </c>
      <c r="AT132" s="404" t="s">
        <v>96</v>
      </c>
      <c r="AU132" s="404" t="s">
        <v>110</v>
      </c>
      <c r="AY132" s="369" t="s">
        <v>1132</v>
      </c>
      <c r="BE132" s="328">
        <f>IF(N132="základní",J132,0)</f>
        <v>0</v>
      </c>
      <c r="BF132" s="328">
        <f>IF(N132="snížená",J132,0)</f>
        <v>0</v>
      </c>
      <c r="BG132" s="328">
        <f>IF(N132="zákl. přenesená",J132,0)</f>
        <v>0</v>
      </c>
      <c r="BH132" s="328">
        <f>IF(N132="sníž. přenesená",J132,0)</f>
        <v>0</v>
      </c>
      <c r="BI132" s="328">
        <f>IF(N132="nulová",J132,0)</f>
        <v>0</v>
      </c>
      <c r="BJ132" s="369" t="s">
        <v>94</v>
      </c>
      <c r="BK132" s="328">
        <f>ROUND(I132*H132,2)</f>
        <v>204</v>
      </c>
      <c r="BL132" s="369" t="s">
        <v>122</v>
      </c>
      <c r="BM132" s="404" t="s">
        <v>1234</v>
      </c>
    </row>
    <row r="133" spans="2:65" s="21" customFormat="1">
      <c r="B133" s="22"/>
      <c r="D133" s="282" t="s">
        <v>103</v>
      </c>
      <c r="F133" s="283" t="s">
        <v>1235</v>
      </c>
      <c r="L133" s="22"/>
      <c r="M133" s="350"/>
      <c r="N133" s="241"/>
      <c r="T133" s="281"/>
      <c r="AT133" s="369" t="s">
        <v>103</v>
      </c>
      <c r="AU133" s="369" t="s">
        <v>110</v>
      </c>
    </row>
    <row r="134" spans="2:65" s="21" customFormat="1" ht="24" customHeight="1">
      <c r="B134" s="394"/>
      <c r="C134" s="411" t="s">
        <v>129</v>
      </c>
      <c r="D134" s="411" t="s">
        <v>259</v>
      </c>
      <c r="E134" s="412" t="s">
        <v>1236</v>
      </c>
      <c r="F134" s="413" t="s">
        <v>1237</v>
      </c>
      <c r="G134" s="414" t="s">
        <v>190</v>
      </c>
      <c r="H134" s="415">
        <v>2.0299999999999998</v>
      </c>
      <c r="I134" s="416">
        <v>408</v>
      </c>
      <c r="J134" s="416">
        <f>ROUND(I134*H134,2)</f>
        <v>828.24</v>
      </c>
      <c r="K134" s="413" t="s">
        <v>1135</v>
      </c>
      <c r="L134" s="355">
        <f>H134</f>
        <v>2.0299999999999998</v>
      </c>
      <c r="M134" s="446"/>
      <c r="N134" s="447">
        <f>L134*I134</f>
        <v>828.2399999999999</v>
      </c>
      <c r="O134" s="448"/>
      <c r="P134" s="448"/>
      <c r="Q134" s="448"/>
      <c r="R134" s="448"/>
      <c r="S134" s="448"/>
      <c r="T134" s="449"/>
      <c r="AR134" s="404" t="s">
        <v>148</v>
      </c>
      <c r="AT134" s="404" t="s">
        <v>259</v>
      </c>
      <c r="AU134" s="404" t="s">
        <v>110</v>
      </c>
      <c r="AY134" s="369" t="s">
        <v>1132</v>
      </c>
      <c r="BE134" s="328">
        <f>IF(N134="základní",J134,0)</f>
        <v>0</v>
      </c>
      <c r="BF134" s="328">
        <f>IF(N134="snížená",J134,0)</f>
        <v>0</v>
      </c>
      <c r="BG134" s="328">
        <f>IF(N134="zákl. přenesená",J134,0)</f>
        <v>0</v>
      </c>
      <c r="BH134" s="328">
        <f>IF(N134="sníž. přenesená",J134,0)</f>
        <v>0</v>
      </c>
      <c r="BI134" s="328">
        <f>IF(N134="nulová",J134,0)</f>
        <v>0</v>
      </c>
      <c r="BJ134" s="369" t="s">
        <v>94</v>
      </c>
      <c r="BK134" s="328">
        <f>ROUND(I134*H134,2)</f>
        <v>828.24</v>
      </c>
      <c r="BL134" s="369" t="s">
        <v>122</v>
      </c>
      <c r="BM134" s="404" t="s">
        <v>1238</v>
      </c>
    </row>
    <row r="135" spans="2:65" s="106" customFormat="1" ht="11.25">
      <c r="B135" s="107"/>
      <c r="D135" s="278" t="s">
        <v>107</v>
      </c>
      <c r="F135" s="292" t="s">
        <v>1239</v>
      </c>
      <c r="H135" s="293">
        <v>2.0299999999999998</v>
      </c>
      <c r="L135" s="362"/>
      <c r="M135" s="450"/>
      <c r="N135" s="451"/>
      <c r="O135" s="452"/>
      <c r="P135" s="452"/>
      <c r="Q135" s="452"/>
      <c r="R135" s="452"/>
      <c r="S135" s="452"/>
      <c r="T135" s="453"/>
      <c r="U135" s="452"/>
      <c r="V135" s="452"/>
      <c r="AT135" s="291" t="s">
        <v>107</v>
      </c>
      <c r="AU135" s="291" t="s">
        <v>110</v>
      </c>
      <c r="AV135" s="106" t="s">
        <v>110</v>
      </c>
      <c r="AW135" s="106" t="s">
        <v>1117</v>
      </c>
      <c r="AX135" s="106" t="s">
        <v>94</v>
      </c>
      <c r="AY135" s="291" t="s">
        <v>1132</v>
      </c>
    </row>
    <row r="136" spans="2:65" s="75" customFormat="1" ht="22.5" customHeight="1">
      <c r="B136" s="76"/>
      <c r="D136" s="252" t="s">
        <v>92</v>
      </c>
      <c r="E136" s="260" t="s">
        <v>154</v>
      </c>
      <c r="F136" s="260" t="s">
        <v>472</v>
      </c>
      <c r="J136" s="261">
        <f>BK136</f>
        <v>13619.88</v>
      </c>
      <c r="L136" s="352"/>
      <c r="M136" s="441"/>
      <c r="N136" s="442">
        <f>N137+N139</f>
        <v>13619.880000000001</v>
      </c>
      <c r="O136" s="443"/>
      <c r="P136" s="444"/>
      <c r="Q136" s="443"/>
      <c r="R136" s="444"/>
      <c r="S136" s="443"/>
      <c r="T136" s="445"/>
      <c r="U136" s="443"/>
      <c r="V136" s="443"/>
      <c r="AR136" s="252" t="s">
        <v>94</v>
      </c>
      <c r="AT136" s="392" t="s">
        <v>92</v>
      </c>
      <c r="AU136" s="392" t="s">
        <v>94</v>
      </c>
      <c r="AY136" s="252" t="s">
        <v>1132</v>
      </c>
      <c r="BK136" s="393">
        <f>SUM(BK137:BK139)</f>
        <v>13619.88</v>
      </c>
    </row>
    <row r="137" spans="2:65" s="21" customFormat="1" ht="24">
      <c r="B137" s="394"/>
      <c r="C137" s="395" t="s">
        <v>137</v>
      </c>
      <c r="D137" s="395" t="s">
        <v>96</v>
      </c>
      <c r="E137" s="396" t="s">
        <v>1240</v>
      </c>
      <c r="F137" s="397" t="s">
        <v>1241</v>
      </c>
      <c r="G137" s="398" t="s">
        <v>190</v>
      </c>
      <c r="H137" s="399">
        <v>6</v>
      </c>
      <c r="I137" s="400">
        <v>597</v>
      </c>
      <c r="J137" s="400">
        <f>ROUND(I137*H137,2)</f>
        <v>3582</v>
      </c>
      <c r="K137" s="397" t="s">
        <v>1135</v>
      </c>
      <c r="L137" s="355">
        <f>H137</f>
        <v>6</v>
      </c>
      <c r="M137" s="446"/>
      <c r="N137" s="447">
        <f>L137*I137</f>
        <v>3582</v>
      </c>
      <c r="O137" s="448"/>
      <c r="P137" s="448"/>
      <c r="Q137" s="448"/>
      <c r="R137" s="448"/>
      <c r="S137" s="448"/>
      <c r="T137" s="449"/>
      <c r="AR137" s="404" t="s">
        <v>122</v>
      </c>
      <c r="AT137" s="404" t="s">
        <v>96</v>
      </c>
      <c r="AU137" s="404" t="s">
        <v>110</v>
      </c>
      <c r="AY137" s="369" t="s">
        <v>1132</v>
      </c>
      <c r="BE137" s="328">
        <f>IF(N137="základní",J137,0)</f>
        <v>0</v>
      </c>
      <c r="BF137" s="328">
        <f>IF(N137="snížená",J137,0)</f>
        <v>0</v>
      </c>
      <c r="BG137" s="328">
        <f>IF(N137="zákl. přenesená",J137,0)</f>
        <v>0</v>
      </c>
      <c r="BH137" s="328">
        <f>IF(N137="sníž. přenesená",J137,0)</f>
        <v>0</v>
      </c>
      <c r="BI137" s="328">
        <f>IF(N137="nulová",J137,0)</f>
        <v>0</v>
      </c>
      <c r="BJ137" s="369" t="s">
        <v>94</v>
      </c>
      <c r="BK137" s="328">
        <f>ROUND(I137*H137,2)</f>
        <v>3582</v>
      </c>
      <c r="BL137" s="369" t="s">
        <v>122</v>
      </c>
      <c r="BM137" s="404" t="s">
        <v>1242</v>
      </c>
    </row>
    <row r="138" spans="2:65" s="21" customFormat="1">
      <c r="B138" s="22"/>
      <c r="D138" s="282" t="s">
        <v>103</v>
      </c>
      <c r="F138" s="283" t="s">
        <v>1243</v>
      </c>
      <c r="L138" s="22"/>
      <c r="M138" s="350"/>
      <c r="N138" s="241"/>
      <c r="T138" s="281"/>
      <c r="AT138" s="369" t="s">
        <v>103</v>
      </c>
      <c r="AU138" s="369" t="s">
        <v>110</v>
      </c>
    </row>
    <row r="139" spans="2:65" s="21" customFormat="1" ht="24">
      <c r="B139" s="394"/>
      <c r="C139" s="411" t="s">
        <v>143</v>
      </c>
      <c r="D139" s="411" t="s">
        <v>259</v>
      </c>
      <c r="E139" s="412" t="s">
        <v>1244</v>
      </c>
      <c r="F139" s="413" t="s">
        <v>1245</v>
      </c>
      <c r="G139" s="414" t="s">
        <v>99</v>
      </c>
      <c r="H139" s="415">
        <v>6</v>
      </c>
      <c r="I139" s="416">
        <v>1672.98</v>
      </c>
      <c r="J139" s="416">
        <f>ROUND(I139*H139,2)</f>
        <v>10037.879999999999</v>
      </c>
      <c r="K139" s="413"/>
      <c r="L139" s="355">
        <f>H139</f>
        <v>6</v>
      </c>
      <c r="M139" s="446"/>
      <c r="N139" s="447">
        <f>L139*I139</f>
        <v>10037.880000000001</v>
      </c>
      <c r="O139" s="454"/>
      <c r="P139" s="454"/>
      <c r="Q139" s="454"/>
      <c r="R139" s="454"/>
      <c r="S139" s="454"/>
      <c r="T139" s="455"/>
      <c r="AR139" s="404" t="s">
        <v>148</v>
      </c>
      <c r="AT139" s="404" t="s">
        <v>259</v>
      </c>
      <c r="AU139" s="404" t="s">
        <v>110</v>
      </c>
      <c r="AY139" s="369" t="s">
        <v>1132</v>
      </c>
      <c r="BE139" s="328">
        <f>IF(N139="základní",J139,0)</f>
        <v>0</v>
      </c>
      <c r="BF139" s="328">
        <f>IF(N139="snížená",J139,0)</f>
        <v>0</v>
      </c>
      <c r="BG139" s="328">
        <f>IF(N139="zákl. přenesená",J139,0)</f>
        <v>0</v>
      </c>
      <c r="BH139" s="328">
        <f>IF(N139="sníž. přenesená",J139,0)</f>
        <v>0</v>
      </c>
      <c r="BI139" s="328">
        <f>IF(N139="nulová",J139,0)</f>
        <v>0</v>
      </c>
      <c r="BJ139" s="369" t="s">
        <v>94</v>
      </c>
      <c r="BK139" s="328">
        <f>ROUND(I139*H139,2)</f>
        <v>10037.879999999999</v>
      </c>
      <c r="BL139" s="369" t="s">
        <v>122</v>
      </c>
      <c r="BM139" s="404" t="s">
        <v>1246</v>
      </c>
    </row>
    <row r="140" spans="2:65" s="21" customFormat="1" ht="6.75" customHeight="1">
      <c r="B140" s="41"/>
      <c r="C140" s="42"/>
      <c r="D140" s="42"/>
      <c r="E140" s="42"/>
      <c r="F140" s="42"/>
      <c r="G140" s="42"/>
      <c r="H140" s="42"/>
      <c r="I140" s="42"/>
      <c r="J140" s="42"/>
      <c r="K140" s="42"/>
      <c r="L140" s="22"/>
      <c r="N140" s="241"/>
    </row>
  </sheetData>
  <mergeCells count="9">
    <mergeCell ref="E87:H87"/>
    <mergeCell ref="E110:H110"/>
    <mergeCell ref="E112:H112"/>
    <mergeCell ref="L118:N118"/>
    <mergeCell ref="E7:H7"/>
    <mergeCell ref="E9:H9"/>
    <mergeCell ref="E18:H18"/>
    <mergeCell ref="E27:H27"/>
    <mergeCell ref="E85:H85"/>
  </mergeCells>
  <hyperlinks>
    <hyperlink ref="F124" r:id="rId1" xr:uid="{00000000-0004-0000-0700-000000000000}"/>
    <hyperlink ref="F127" r:id="rId2" xr:uid="{00000000-0004-0000-0700-000001000000}"/>
    <hyperlink ref="F133" r:id="rId3" xr:uid="{00000000-0004-0000-0700-000002000000}"/>
    <hyperlink ref="F138" r:id="rId4" xr:uid="{00000000-0004-0000-0700-000003000000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M155"/>
  <sheetViews>
    <sheetView topLeftCell="A149" zoomScaleNormal="100" workbookViewId="0">
      <selection activeCell="X120" sqref="X120"/>
    </sheetView>
  </sheetViews>
  <sheetFormatPr defaultColWidth="10.625" defaultRowHeight="15.75"/>
  <cols>
    <col min="1" max="1" width="5.5" customWidth="1"/>
    <col min="2" max="2" width="0.875" customWidth="1"/>
    <col min="3" max="4" width="2.875" customWidth="1"/>
    <col min="5" max="5" width="11.5" customWidth="1"/>
    <col min="6" max="6" width="33.875" customWidth="1"/>
    <col min="7" max="7" width="5" customWidth="1"/>
    <col min="8" max="8" width="9.375" customWidth="1"/>
    <col min="9" max="9" width="10.5" customWidth="1"/>
    <col min="10" max="11" width="14.875" customWidth="1"/>
    <col min="12" max="12" width="7.625" style="456" customWidth="1"/>
    <col min="13" max="13" width="7.125" style="456" hidden="1" customWidth="1"/>
    <col min="14" max="14" width="17.625" style="457" customWidth="1"/>
    <col min="15" max="20" width="9.5" hidden="1" customWidth="1"/>
    <col min="21" max="21" width="10.875" hidden="1" customWidth="1"/>
    <col min="22" max="22" width="8.125" customWidth="1"/>
    <col min="24" max="24" width="16.25" customWidth="1"/>
    <col min="25" max="25" width="10" customWidth="1"/>
    <col min="26" max="26" width="7.375" customWidth="1"/>
    <col min="27" max="27" width="10" customWidth="1"/>
    <col min="29" max="29" width="7.375" customWidth="1"/>
    <col min="30" max="30" width="10" customWidth="1"/>
  </cols>
  <sheetData>
    <row r="2" spans="2:46" ht="36.75" customHeight="1">
      <c r="L2" s="458"/>
      <c r="AT2" s="369" t="s">
        <v>1247</v>
      </c>
    </row>
    <row r="3" spans="2:46" ht="6.7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459"/>
      <c r="AT3" s="369" t="s">
        <v>110</v>
      </c>
    </row>
    <row r="4" spans="2:46" ht="24.75" customHeight="1">
      <c r="B4" s="17"/>
      <c r="D4" s="18" t="s">
        <v>31</v>
      </c>
      <c r="L4" s="459"/>
      <c r="M4" s="460"/>
      <c r="AT4" s="369" t="s">
        <v>1117</v>
      </c>
    </row>
    <row r="5" spans="2:46" ht="6.75" customHeight="1">
      <c r="B5" s="17"/>
      <c r="L5" s="459"/>
    </row>
    <row r="6" spans="2:46" ht="12" customHeight="1">
      <c r="B6" s="17"/>
      <c r="D6" s="4" t="s">
        <v>32</v>
      </c>
      <c r="L6" s="459"/>
    </row>
    <row r="7" spans="2:46" ht="16.5" customHeight="1">
      <c r="B7" s="17"/>
      <c r="E7" s="532" t="str">
        <f>'[4]Rekapitulace stavby'!K6</f>
        <v>vícepráce Liteň 2. navýšení ceny</v>
      </c>
      <c r="F7" s="532"/>
      <c r="G7" s="532"/>
      <c r="H7" s="532"/>
      <c r="L7" s="459"/>
    </row>
    <row r="8" spans="2:46" s="21" customFormat="1" ht="12" customHeight="1">
      <c r="B8" s="22"/>
      <c r="D8" s="4" t="s">
        <v>33</v>
      </c>
      <c r="L8" s="461"/>
      <c r="M8" s="462"/>
      <c r="N8" s="463"/>
    </row>
    <row r="9" spans="2:46" s="21" customFormat="1" ht="16.5" customHeight="1">
      <c r="B9" s="22"/>
      <c r="E9" s="531" t="s">
        <v>1248</v>
      </c>
      <c r="F9" s="531"/>
      <c r="G9" s="531"/>
      <c r="H9" s="531"/>
      <c r="L9" s="461"/>
      <c r="M9" s="462"/>
      <c r="N9" s="463"/>
    </row>
    <row r="10" spans="2:46" s="21" customFormat="1">
      <c r="B10" s="22"/>
      <c r="L10" s="461"/>
      <c r="M10" s="462"/>
      <c r="N10" s="463"/>
    </row>
    <row r="11" spans="2:46" s="21" customFormat="1" ht="12" customHeight="1">
      <c r="B11" s="22"/>
      <c r="D11" s="4" t="s">
        <v>35</v>
      </c>
      <c r="F11" s="24"/>
      <c r="I11" s="4" t="s">
        <v>36</v>
      </c>
      <c r="J11" s="24"/>
      <c r="L11" s="461"/>
      <c r="M11" s="462"/>
      <c r="N11" s="463"/>
    </row>
    <row r="12" spans="2:46" s="21" customFormat="1" ht="12" customHeight="1">
      <c r="B12" s="22"/>
      <c r="D12" s="4" t="s">
        <v>37</v>
      </c>
      <c r="F12" s="24" t="s">
        <v>1119</v>
      </c>
      <c r="I12" s="4" t="s">
        <v>39</v>
      </c>
      <c r="J12" s="25" t="str">
        <f>'[4]Rekapitulace stavby'!AN8</f>
        <v>28. 3. 2025</v>
      </c>
      <c r="L12" s="461"/>
      <c r="M12" s="462"/>
      <c r="N12" s="463"/>
    </row>
    <row r="13" spans="2:46" s="21" customFormat="1" ht="10.5" customHeight="1">
      <c r="B13" s="22"/>
      <c r="L13" s="461"/>
      <c r="M13" s="462"/>
      <c r="N13" s="463"/>
    </row>
    <row r="14" spans="2:46" s="21" customFormat="1" ht="12" customHeight="1">
      <c r="B14" s="22"/>
      <c r="D14" s="4" t="s">
        <v>40</v>
      </c>
      <c r="I14" s="4" t="s">
        <v>41</v>
      </c>
      <c r="J14" s="24" t="str">
        <f>IF('[4]Rekapitulace stavby'!AN10="","",'[4]Rekapitulace stavby'!AN10)</f>
        <v/>
      </c>
      <c r="L14" s="461"/>
      <c r="M14" s="462"/>
      <c r="N14" s="463"/>
    </row>
    <row r="15" spans="2:46" s="21" customFormat="1" ht="18" customHeight="1">
      <c r="B15" s="22"/>
      <c r="E15" s="24" t="str">
        <f>IF('[4]Rekapitulace stavby'!E11="","",'[4]Rekapitulace stavby'!E11)</f>
        <v/>
      </c>
      <c r="I15" s="4" t="s">
        <v>43</v>
      </c>
      <c r="J15" s="24" t="str">
        <f>IF('[4]Rekapitulace stavby'!AN11="","",'[4]Rekapitulace stavby'!AN11)</f>
        <v/>
      </c>
      <c r="L15" s="461"/>
      <c r="M15" s="462"/>
      <c r="N15" s="463"/>
    </row>
    <row r="16" spans="2:46" s="21" customFormat="1" ht="6.75" customHeight="1">
      <c r="B16" s="22"/>
      <c r="L16" s="461"/>
      <c r="M16" s="462"/>
      <c r="N16" s="463"/>
    </row>
    <row r="17" spans="2:14" s="21" customFormat="1" ht="12" customHeight="1">
      <c r="B17" s="22"/>
      <c r="D17" s="4" t="s">
        <v>1120</v>
      </c>
      <c r="I17" s="4" t="s">
        <v>41</v>
      </c>
      <c r="J17" s="24">
        <f>'[4]Rekapitulace stavby'!AN13</f>
        <v>0</v>
      </c>
      <c r="L17" s="461"/>
      <c r="M17" s="462"/>
      <c r="N17" s="463"/>
    </row>
    <row r="18" spans="2:14" s="21" customFormat="1" ht="18" customHeight="1">
      <c r="B18" s="22"/>
      <c r="E18" s="547">
        <f>'[4]Rekapitulace stavby'!E14</f>
        <v>0</v>
      </c>
      <c r="F18" s="547"/>
      <c r="G18" s="547"/>
      <c r="H18" s="547"/>
      <c r="I18" s="4" t="s">
        <v>43</v>
      </c>
      <c r="J18" s="24">
        <f>'[4]Rekapitulace stavby'!AN14</f>
        <v>0</v>
      </c>
      <c r="L18" s="461"/>
      <c r="M18" s="462"/>
      <c r="N18" s="463"/>
    </row>
    <row r="19" spans="2:14" s="21" customFormat="1" ht="6.75" customHeight="1">
      <c r="B19" s="22"/>
      <c r="L19" s="461"/>
      <c r="M19" s="462"/>
      <c r="N19" s="463"/>
    </row>
    <row r="20" spans="2:14" s="21" customFormat="1" ht="12" customHeight="1">
      <c r="B20" s="22"/>
      <c r="D20" s="4" t="s">
        <v>47</v>
      </c>
      <c r="I20" s="4" t="s">
        <v>41</v>
      </c>
      <c r="J20" s="24" t="str">
        <f>IF('[4]Rekapitulace stavby'!AN16="","",'[4]Rekapitulace stavby'!AN16)</f>
        <v/>
      </c>
      <c r="L20" s="461"/>
      <c r="M20" s="462"/>
      <c r="N20" s="463"/>
    </row>
    <row r="21" spans="2:14" s="21" customFormat="1" ht="18" customHeight="1">
      <c r="B21" s="22"/>
      <c r="E21" s="24" t="str">
        <f>IF('[4]Rekapitulace stavby'!E17="","",'[4]Rekapitulace stavby'!E17)</f>
        <v/>
      </c>
      <c r="I21" s="4" t="s">
        <v>43</v>
      </c>
      <c r="J21" s="24" t="str">
        <f>IF('[4]Rekapitulace stavby'!AN17="","",'[4]Rekapitulace stavby'!AN17)</f>
        <v/>
      </c>
      <c r="L21" s="461"/>
      <c r="M21" s="462"/>
      <c r="N21" s="463"/>
    </row>
    <row r="22" spans="2:14" s="21" customFormat="1" ht="6.75" customHeight="1">
      <c r="B22" s="22"/>
      <c r="L22" s="461"/>
      <c r="M22" s="462"/>
      <c r="N22" s="463"/>
    </row>
    <row r="23" spans="2:14" s="21" customFormat="1" ht="12" customHeight="1">
      <c r="B23" s="22"/>
      <c r="D23" s="4" t="s">
        <v>49</v>
      </c>
      <c r="I23" s="4" t="s">
        <v>41</v>
      </c>
      <c r="J23" s="24" t="str">
        <f>IF('[4]Rekapitulace stavby'!AN19="","",'[4]Rekapitulace stavby'!AN19)</f>
        <v/>
      </c>
      <c r="L23" s="461"/>
      <c r="M23" s="462"/>
      <c r="N23" s="463"/>
    </row>
    <row r="24" spans="2:14" s="21" customFormat="1" ht="18" customHeight="1">
      <c r="B24" s="22"/>
      <c r="E24" s="24" t="str">
        <f>IF('[4]Rekapitulace stavby'!E20="","",'[4]Rekapitulace stavby'!E20)</f>
        <v/>
      </c>
      <c r="I24" s="4" t="s">
        <v>43</v>
      </c>
      <c r="J24" s="24" t="str">
        <f>IF('[4]Rekapitulace stavby'!AN20="","",'[4]Rekapitulace stavby'!AN20)</f>
        <v/>
      </c>
      <c r="L24" s="461"/>
      <c r="M24" s="462"/>
      <c r="N24" s="463"/>
    </row>
    <row r="25" spans="2:14" s="21" customFormat="1" ht="6.75" customHeight="1">
      <c r="B25" s="22"/>
      <c r="L25" s="461"/>
      <c r="M25" s="462"/>
      <c r="N25" s="463"/>
    </row>
    <row r="26" spans="2:14" s="21" customFormat="1" ht="12" customHeight="1">
      <c r="B26" s="22"/>
      <c r="D26" s="4" t="s">
        <v>50</v>
      </c>
      <c r="L26" s="461"/>
      <c r="M26" s="462"/>
      <c r="N26" s="463"/>
    </row>
    <row r="27" spans="2:14" s="21" customFormat="1" ht="16.5" customHeight="1">
      <c r="B27" s="22"/>
      <c r="E27" s="534"/>
      <c r="F27" s="534"/>
      <c r="G27" s="534"/>
      <c r="H27" s="534"/>
      <c r="L27" s="461"/>
      <c r="M27" s="462"/>
      <c r="N27" s="463"/>
    </row>
    <row r="28" spans="2:14" s="21" customFormat="1" ht="6.75" customHeight="1">
      <c r="B28" s="22"/>
      <c r="L28" s="461"/>
      <c r="M28" s="462"/>
      <c r="N28" s="463"/>
    </row>
    <row r="29" spans="2:14" s="21" customFormat="1" ht="6.75" customHeight="1">
      <c r="B29" s="22"/>
      <c r="D29" s="26"/>
      <c r="E29" s="26"/>
      <c r="F29" s="26"/>
      <c r="G29" s="26"/>
      <c r="H29" s="26"/>
      <c r="I29" s="26"/>
      <c r="J29" s="26"/>
      <c r="K29" s="26"/>
      <c r="L29" s="461"/>
      <c r="M29" s="462"/>
      <c r="N29" s="463"/>
    </row>
    <row r="30" spans="2:14" s="21" customFormat="1" ht="25.5" customHeight="1">
      <c r="B30" s="22"/>
      <c r="D30" s="28" t="s">
        <v>52</v>
      </c>
      <c r="J30" s="29">
        <f>ROUND(J120, 2)</f>
        <v>114902.68</v>
      </c>
      <c r="L30" s="461"/>
      <c r="M30" s="462"/>
      <c r="N30" s="463"/>
    </row>
    <row r="31" spans="2:14" s="21" customFormat="1" ht="6.75" customHeight="1">
      <c r="B31" s="22"/>
      <c r="D31" s="26"/>
      <c r="E31" s="26"/>
      <c r="F31" s="26"/>
      <c r="G31" s="26"/>
      <c r="H31" s="26"/>
      <c r="I31" s="26"/>
      <c r="J31" s="26"/>
      <c r="K31" s="26"/>
      <c r="L31" s="461"/>
      <c r="M31" s="462"/>
      <c r="N31" s="463"/>
    </row>
    <row r="32" spans="2:14" s="21" customFormat="1" ht="14.25" customHeight="1">
      <c r="B32" s="22"/>
      <c r="F32" s="144" t="s">
        <v>53</v>
      </c>
      <c r="I32" s="144" t="s">
        <v>54</v>
      </c>
      <c r="J32" s="144" t="s">
        <v>55</v>
      </c>
      <c r="L32" s="461"/>
      <c r="M32" s="462"/>
      <c r="N32" s="463"/>
    </row>
    <row r="33" spans="2:14" s="21" customFormat="1" ht="14.25" customHeight="1">
      <c r="B33" s="22"/>
      <c r="D33" s="145" t="s">
        <v>56</v>
      </c>
      <c r="E33" s="4" t="s">
        <v>57</v>
      </c>
      <c r="F33" s="32">
        <f>ROUND((SUM(BE120:BE154)),  2)</f>
        <v>0</v>
      </c>
      <c r="I33" s="33">
        <v>0.21</v>
      </c>
      <c r="J33" s="32">
        <f>ROUND(((SUM(BE120:BE154))*I33),  2)</f>
        <v>0</v>
      </c>
      <c r="L33" s="461"/>
      <c r="M33" s="462"/>
      <c r="N33" s="463"/>
    </row>
    <row r="34" spans="2:14" s="21" customFormat="1" ht="14.25" customHeight="1">
      <c r="B34" s="22"/>
      <c r="E34" s="4" t="s">
        <v>58</v>
      </c>
      <c r="F34" s="32">
        <f>ROUND((SUM(BF120:BF154)),  2)</f>
        <v>0</v>
      </c>
      <c r="I34" s="33">
        <v>0.12</v>
      </c>
      <c r="J34" s="32">
        <f>ROUND(((SUM(BF120:BF154))*I34),  2)</f>
        <v>0</v>
      </c>
      <c r="L34" s="461"/>
      <c r="M34" s="462"/>
      <c r="N34" s="463"/>
    </row>
    <row r="35" spans="2:14" s="21" customFormat="1" ht="14.25" hidden="1" customHeight="1">
      <c r="B35" s="22"/>
      <c r="E35" s="4" t="s">
        <v>59</v>
      </c>
      <c r="F35" s="32">
        <f>ROUND((SUM(BG120:BG154)),  2)</f>
        <v>0</v>
      </c>
      <c r="I35" s="33">
        <v>0.21</v>
      </c>
      <c r="J35" s="32">
        <f>0</f>
        <v>0</v>
      </c>
      <c r="L35" s="461"/>
      <c r="M35" s="462"/>
      <c r="N35" s="463"/>
    </row>
    <row r="36" spans="2:14" s="21" customFormat="1" ht="14.25" hidden="1" customHeight="1">
      <c r="B36" s="22"/>
      <c r="E36" s="4" t="s">
        <v>60</v>
      </c>
      <c r="F36" s="32">
        <f>ROUND((SUM(BH120:BH154)),  2)</f>
        <v>0</v>
      </c>
      <c r="I36" s="33">
        <v>0.12</v>
      </c>
      <c r="J36" s="32">
        <f>0</f>
        <v>0</v>
      </c>
      <c r="L36" s="461"/>
      <c r="M36" s="462"/>
      <c r="N36" s="463"/>
    </row>
    <row r="37" spans="2:14" s="21" customFormat="1" ht="14.25" hidden="1" customHeight="1">
      <c r="B37" s="22"/>
      <c r="E37" s="4" t="s">
        <v>61</v>
      </c>
      <c r="F37" s="32">
        <f>ROUND((SUM(BI120:BI154)),  2)</f>
        <v>0</v>
      </c>
      <c r="I37" s="33">
        <v>0</v>
      </c>
      <c r="J37" s="32">
        <f>0</f>
        <v>0</v>
      </c>
      <c r="L37" s="461"/>
      <c r="M37" s="462"/>
      <c r="N37" s="463"/>
    </row>
    <row r="38" spans="2:14" s="21" customFormat="1" ht="6.75" customHeight="1">
      <c r="B38" s="22"/>
      <c r="L38" s="461"/>
      <c r="M38" s="462"/>
      <c r="N38" s="463"/>
    </row>
    <row r="39" spans="2:14" s="21" customFormat="1" ht="25.5" customHeight="1">
      <c r="B39" s="22"/>
      <c r="C39" s="34"/>
      <c r="D39" s="35" t="s">
        <v>62</v>
      </c>
      <c r="E39" s="36"/>
      <c r="F39" s="36"/>
      <c r="G39" s="146" t="s">
        <v>63</v>
      </c>
      <c r="H39" s="147" t="s">
        <v>64</v>
      </c>
      <c r="I39" s="36"/>
      <c r="J39" s="39">
        <f>SUM(J30:J37)</f>
        <v>114902.68</v>
      </c>
      <c r="K39" s="148"/>
      <c r="L39" s="461"/>
      <c r="M39" s="462"/>
      <c r="N39" s="463"/>
    </row>
    <row r="40" spans="2:14" s="21" customFormat="1" ht="14.25" customHeight="1">
      <c r="B40" s="22"/>
      <c r="L40" s="461"/>
      <c r="M40" s="462"/>
      <c r="N40" s="463"/>
    </row>
    <row r="41" spans="2:14" ht="14.25" customHeight="1">
      <c r="B41" s="17"/>
      <c r="L41" s="459"/>
    </row>
    <row r="42" spans="2:14" ht="14.25" customHeight="1">
      <c r="B42" s="17"/>
      <c r="L42" s="459"/>
    </row>
    <row r="43" spans="2:14" ht="14.25" customHeight="1">
      <c r="B43" s="17"/>
      <c r="L43" s="459"/>
    </row>
    <row r="44" spans="2:14" ht="14.25" customHeight="1">
      <c r="B44" s="17"/>
      <c r="L44" s="459"/>
    </row>
    <row r="45" spans="2:14" ht="14.25" customHeight="1">
      <c r="B45" s="17"/>
      <c r="L45" s="459"/>
    </row>
    <row r="46" spans="2:14" ht="14.25" customHeight="1">
      <c r="B46" s="17"/>
      <c r="L46" s="459"/>
    </row>
    <row r="47" spans="2:14" ht="14.25" customHeight="1">
      <c r="B47" s="17"/>
      <c r="L47" s="459"/>
    </row>
    <row r="48" spans="2:14" ht="14.25" customHeight="1">
      <c r="B48" s="17"/>
      <c r="L48" s="459"/>
    </row>
    <row r="49" spans="2:14" ht="14.25" customHeight="1">
      <c r="B49" s="17"/>
      <c r="L49" s="459"/>
    </row>
    <row r="50" spans="2:14" s="21" customFormat="1" ht="14.25" customHeight="1">
      <c r="B50" s="22"/>
      <c r="D50" s="374" t="s">
        <v>1121</v>
      </c>
      <c r="E50" s="375"/>
      <c r="F50" s="375"/>
      <c r="G50" s="374" t="s">
        <v>1122</v>
      </c>
      <c r="H50" s="375"/>
      <c r="I50" s="375"/>
      <c r="J50" s="375"/>
      <c r="K50" s="375"/>
      <c r="L50" s="461"/>
      <c r="M50" s="462"/>
      <c r="N50" s="463"/>
    </row>
    <row r="51" spans="2:14">
      <c r="B51" s="17"/>
      <c r="L51" s="459"/>
    </row>
    <row r="52" spans="2:14">
      <c r="B52" s="17"/>
      <c r="L52" s="459"/>
    </row>
    <row r="53" spans="2:14">
      <c r="B53" s="17"/>
      <c r="L53" s="459"/>
    </row>
    <row r="54" spans="2:14">
      <c r="B54" s="17"/>
      <c r="L54" s="459"/>
    </row>
    <row r="55" spans="2:14">
      <c r="B55" s="17"/>
      <c r="L55" s="459"/>
    </row>
    <row r="56" spans="2:14">
      <c r="B56" s="17"/>
      <c r="L56" s="459"/>
    </row>
    <row r="57" spans="2:14">
      <c r="B57" s="17"/>
      <c r="L57" s="459"/>
    </row>
    <row r="58" spans="2:14">
      <c r="B58" s="17"/>
      <c r="L58" s="459"/>
    </row>
    <row r="59" spans="2:14">
      <c r="B59" s="17"/>
      <c r="L59" s="459"/>
    </row>
    <row r="60" spans="2:14">
      <c r="B60" s="17"/>
      <c r="L60" s="459"/>
    </row>
    <row r="61" spans="2:14" s="21" customFormat="1">
      <c r="B61" s="22"/>
      <c r="D61" s="376" t="s">
        <v>1123</v>
      </c>
      <c r="E61" s="377"/>
      <c r="F61" s="378" t="s">
        <v>1124</v>
      </c>
      <c r="G61" s="376" t="s">
        <v>1123</v>
      </c>
      <c r="H61" s="377"/>
      <c r="I61" s="377"/>
      <c r="J61" s="379" t="s">
        <v>1124</v>
      </c>
      <c r="K61" s="377"/>
      <c r="L61" s="461"/>
      <c r="M61" s="462"/>
      <c r="N61" s="463"/>
    </row>
    <row r="62" spans="2:14">
      <c r="B62" s="17"/>
      <c r="L62" s="459"/>
    </row>
    <row r="63" spans="2:14">
      <c r="B63" s="17"/>
      <c r="L63" s="459"/>
    </row>
    <row r="64" spans="2:14">
      <c r="B64" s="17"/>
      <c r="L64" s="459"/>
    </row>
    <row r="65" spans="2:14" s="21" customFormat="1">
      <c r="B65" s="22"/>
      <c r="D65" s="374" t="s">
        <v>1125</v>
      </c>
      <c r="E65" s="375"/>
      <c r="F65" s="375"/>
      <c r="G65" s="374" t="s">
        <v>1126</v>
      </c>
      <c r="H65" s="375"/>
      <c r="I65" s="375"/>
      <c r="J65" s="375"/>
      <c r="K65" s="375"/>
      <c r="L65" s="461"/>
      <c r="M65" s="462"/>
      <c r="N65" s="463"/>
    </row>
    <row r="66" spans="2:14">
      <c r="B66" s="17"/>
      <c r="L66" s="459"/>
    </row>
    <row r="67" spans="2:14">
      <c r="B67" s="17"/>
      <c r="L67" s="459"/>
    </row>
    <row r="68" spans="2:14">
      <c r="B68" s="17"/>
      <c r="L68" s="459"/>
    </row>
    <row r="69" spans="2:14">
      <c r="B69" s="17"/>
      <c r="L69" s="459"/>
    </row>
    <row r="70" spans="2:14">
      <c r="B70" s="17"/>
      <c r="L70" s="459"/>
    </row>
    <row r="71" spans="2:14">
      <c r="B71" s="17"/>
      <c r="L71" s="459"/>
    </row>
    <row r="72" spans="2:14">
      <c r="B72" s="17"/>
      <c r="L72" s="459"/>
    </row>
    <row r="73" spans="2:14">
      <c r="B73" s="17"/>
      <c r="L73" s="459"/>
    </row>
    <row r="74" spans="2:14">
      <c r="B74" s="17"/>
      <c r="L74" s="459"/>
    </row>
    <row r="75" spans="2:14">
      <c r="B75" s="17"/>
      <c r="L75" s="459"/>
    </row>
    <row r="76" spans="2:14" s="21" customFormat="1">
      <c r="B76" s="22"/>
      <c r="D76" s="376" t="s">
        <v>1123</v>
      </c>
      <c r="E76" s="377"/>
      <c r="F76" s="378" t="s">
        <v>1124</v>
      </c>
      <c r="G76" s="376" t="s">
        <v>1123</v>
      </c>
      <c r="H76" s="377"/>
      <c r="I76" s="377"/>
      <c r="J76" s="379" t="s">
        <v>1124</v>
      </c>
      <c r="K76" s="377"/>
      <c r="L76" s="461"/>
      <c r="M76" s="462"/>
      <c r="N76" s="463"/>
    </row>
    <row r="77" spans="2:14" s="21" customFormat="1" ht="14.2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61"/>
      <c r="M77" s="462"/>
      <c r="N77" s="463"/>
    </row>
    <row r="81" spans="2:47" s="21" customFormat="1" ht="6.7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61"/>
      <c r="M81" s="462"/>
      <c r="N81" s="463"/>
    </row>
    <row r="82" spans="2:47" s="21" customFormat="1" ht="24.75" customHeight="1">
      <c r="B82" s="22"/>
      <c r="C82" s="18" t="s">
        <v>65</v>
      </c>
      <c r="L82" s="461"/>
      <c r="M82" s="462"/>
      <c r="N82" s="463"/>
    </row>
    <row r="83" spans="2:47" s="21" customFormat="1" ht="6.75" customHeight="1">
      <c r="B83" s="22"/>
      <c r="L83" s="461"/>
      <c r="M83" s="462"/>
      <c r="N83" s="463"/>
    </row>
    <row r="84" spans="2:47" s="21" customFormat="1" ht="12" customHeight="1">
      <c r="B84" s="22"/>
      <c r="C84" s="4" t="s">
        <v>32</v>
      </c>
      <c r="L84" s="461"/>
      <c r="M84" s="462"/>
      <c r="N84" s="463"/>
    </row>
    <row r="85" spans="2:47" s="21" customFormat="1" ht="16.5" customHeight="1">
      <c r="B85" s="22"/>
      <c r="E85" s="532" t="str">
        <f>E7</f>
        <v>vícepráce Liteň 2. navýšení ceny</v>
      </c>
      <c r="F85" s="532"/>
      <c r="G85" s="532"/>
      <c r="H85" s="532"/>
      <c r="L85" s="461"/>
      <c r="M85" s="462"/>
      <c r="N85" s="463"/>
    </row>
    <row r="86" spans="2:47" s="21" customFormat="1" ht="12" customHeight="1">
      <c r="B86" s="22"/>
      <c r="C86" s="4" t="s">
        <v>33</v>
      </c>
      <c r="L86" s="461"/>
      <c r="M86" s="462"/>
      <c r="N86" s="463"/>
    </row>
    <row r="87" spans="2:47" s="21" customFormat="1" ht="16.5" customHeight="1">
      <c r="B87" s="22"/>
      <c r="E87" s="531" t="str">
        <f>E9</f>
        <v>PCh - Prodloužení chodníku</v>
      </c>
      <c r="F87" s="531"/>
      <c r="G87" s="531"/>
      <c r="H87" s="531"/>
      <c r="L87" s="461"/>
      <c r="M87" s="462"/>
      <c r="N87" s="463"/>
    </row>
    <row r="88" spans="2:47" s="21" customFormat="1" ht="6.75" customHeight="1">
      <c r="B88" s="22"/>
      <c r="L88" s="461"/>
      <c r="M88" s="462"/>
      <c r="N88" s="463"/>
    </row>
    <row r="89" spans="2:47" s="21" customFormat="1" ht="12" customHeight="1">
      <c r="B89" s="22"/>
      <c r="C89" s="4" t="s">
        <v>37</v>
      </c>
      <c r="F89" s="24" t="str">
        <f>F12</f>
        <v xml:space="preserve"> </v>
      </c>
      <c r="I89" s="4" t="s">
        <v>39</v>
      </c>
      <c r="J89" s="25" t="str">
        <f>IF(J12="","",J12)</f>
        <v>28. 3. 2025</v>
      </c>
      <c r="L89" s="461"/>
      <c r="M89" s="462"/>
      <c r="N89" s="463"/>
    </row>
    <row r="90" spans="2:47" s="21" customFormat="1" ht="6.75" customHeight="1">
      <c r="B90" s="22"/>
      <c r="L90" s="461"/>
      <c r="M90" s="462"/>
      <c r="N90" s="463"/>
    </row>
    <row r="91" spans="2:47" s="21" customFormat="1" ht="15" customHeight="1">
      <c r="B91" s="22"/>
      <c r="C91" s="4" t="s">
        <v>40</v>
      </c>
      <c r="F91" s="24" t="str">
        <f>E15</f>
        <v/>
      </c>
      <c r="I91" s="4" t="s">
        <v>47</v>
      </c>
      <c r="J91" s="24" t="str">
        <f>E21</f>
        <v/>
      </c>
      <c r="L91" s="461"/>
      <c r="M91" s="462"/>
      <c r="N91" s="463"/>
    </row>
    <row r="92" spans="2:47" s="21" customFormat="1" ht="15" customHeight="1">
      <c r="B92" s="22"/>
      <c r="C92" s="4" t="s">
        <v>1120</v>
      </c>
      <c r="F92" s="24">
        <f>IF(E18="","",E18)</f>
        <v>0</v>
      </c>
      <c r="I92" s="4" t="s">
        <v>49</v>
      </c>
      <c r="J92" s="24" t="str">
        <f>E24</f>
        <v/>
      </c>
      <c r="L92" s="461"/>
      <c r="M92" s="462"/>
      <c r="N92" s="463"/>
    </row>
    <row r="93" spans="2:47" s="21" customFormat="1" ht="9.75" customHeight="1">
      <c r="B93" s="22"/>
      <c r="L93" s="461"/>
      <c r="M93" s="462"/>
      <c r="N93" s="463"/>
    </row>
    <row r="94" spans="2:47" s="21" customFormat="1" ht="29.25" customHeight="1">
      <c r="B94" s="22"/>
      <c r="C94" s="46" t="s">
        <v>66</v>
      </c>
      <c r="D94" s="34"/>
      <c r="E94" s="34"/>
      <c r="F94" s="34"/>
      <c r="G94" s="34"/>
      <c r="H94" s="34"/>
      <c r="I94" s="34"/>
      <c r="J94" s="149" t="s">
        <v>67</v>
      </c>
      <c r="K94" s="34"/>
      <c r="L94" s="461"/>
      <c r="M94" s="462"/>
      <c r="N94" s="463"/>
    </row>
    <row r="95" spans="2:47" s="21" customFormat="1" ht="9.75" customHeight="1">
      <c r="B95" s="22"/>
      <c r="L95" s="461"/>
      <c r="M95" s="462"/>
      <c r="N95" s="463"/>
    </row>
    <row r="96" spans="2:47" s="21" customFormat="1" ht="22.5" customHeight="1">
      <c r="B96" s="22"/>
      <c r="C96" s="48" t="s">
        <v>1127</v>
      </c>
      <c r="J96" s="29">
        <f>J120</f>
        <v>114902.68000000001</v>
      </c>
      <c r="L96" s="461"/>
      <c r="M96" s="462"/>
      <c r="N96" s="463"/>
      <c r="AU96" s="369" t="s">
        <v>1128</v>
      </c>
    </row>
    <row r="97" spans="2:14" s="49" customFormat="1" ht="24.75" customHeight="1">
      <c r="B97" s="50"/>
      <c r="D97" s="51" t="s">
        <v>69</v>
      </c>
      <c r="E97" s="52"/>
      <c r="F97" s="52"/>
      <c r="G97" s="52"/>
      <c r="H97" s="52"/>
      <c r="I97" s="52"/>
      <c r="J97" s="53">
        <f>J121</f>
        <v>114902.68000000001</v>
      </c>
      <c r="L97" s="464"/>
      <c r="M97" s="465"/>
      <c r="N97" s="466"/>
    </row>
    <row r="98" spans="2:14" s="54" customFormat="1" ht="19.5" customHeight="1">
      <c r="B98" s="55"/>
      <c r="D98" s="56" t="s">
        <v>70</v>
      </c>
      <c r="E98" s="57"/>
      <c r="F98" s="57"/>
      <c r="G98" s="57"/>
      <c r="H98" s="57"/>
      <c r="I98" s="57"/>
      <c r="J98" s="58">
        <f>J122</f>
        <v>3272</v>
      </c>
      <c r="L98" s="464"/>
      <c r="M98" s="465"/>
      <c r="N98" s="466"/>
    </row>
    <row r="99" spans="2:14" s="54" customFormat="1" ht="19.5" customHeight="1">
      <c r="B99" s="55"/>
      <c r="D99" s="56" t="s">
        <v>71</v>
      </c>
      <c r="E99" s="57"/>
      <c r="F99" s="57"/>
      <c r="G99" s="57"/>
      <c r="H99" s="57"/>
      <c r="I99" s="57"/>
      <c r="J99" s="58">
        <f>J133</f>
        <v>106213.54000000001</v>
      </c>
      <c r="L99" s="464"/>
      <c r="M99" s="465"/>
      <c r="N99" s="466"/>
    </row>
    <row r="100" spans="2:14" s="54" customFormat="1" ht="19.5" customHeight="1">
      <c r="B100" s="55"/>
      <c r="D100" s="56" t="s">
        <v>73</v>
      </c>
      <c r="E100" s="57"/>
      <c r="F100" s="57"/>
      <c r="G100" s="57"/>
      <c r="H100" s="57"/>
      <c r="I100" s="57"/>
      <c r="J100" s="58">
        <f>J147</f>
        <v>5417.14</v>
      </c>
      <c r="L100" s="464"/>
      <c r="M100" s="465"/>
      <c r="N100" s="466"/>
    </row>
    <row r="101" spans="2:14" s="21" customFormat="1" ht="21.75" customHeight="1">
      <c r="B101" s="22"/>
      <c r="L101" s="461"/>
      <c r="M101" s="462"/>
      <c r="N101" s="463"/>
    </row>
    <row r="102" spans="2:14" s="21" customFormat="1" ht="6.7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461"/>
      <c r="M102" s="462"/>
      <c r="N102" s="463"/>
    </row>
    <row r="106" spans="2:14" s="21" customFormat="1" ht="6.7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461"/>
      <c r="M106" s="462"/>
      <c r="N106" s="463"/>
    </row>
    <row r="107" spans="2:14" s="21" customFormat="1" ht="24.75" customHeight="1">
      <c r="B107" s="22"/>
      <c r="C107" s="18" t="s">
        <v>80</v>
      </c>
      <c r="L107" s="461"/>
      <c r="M107" s="462"/>
      <c r="N107" s="463"/>
    </row>
    <row r="108" spans="2:14" s="21" customFormat="1" ht="6.75" customHeight="1">
      <c r="B108" s="22"/>
      <c r="L108" s="461"/>
      <c r="M108" s="462"/>
      <c r="N108" s="463"/>
    </row>
    <row r="109" spans="2:14" s="21" customFormat="1" ht="12" customHeight="1">
      <c r="B109" s="22"/>
      <c r="C109" s="4" t="s">
        <v>32</v>
      </c>
      <c r="L109" s="461"/>
      <c r="M109" s="462"/>
      <c r="N109" s="463"/>
    </row>
    <row r="110" spans="2:14" s="21" customFormat="1" ht="16.5" customHeight="1">
      <c r="B110" s="22"/>
      <c r="E110" s="532" t="str">
        <f>E7</f>
        <v>vícepráce Liteň 2. navýšení ceny</v>
      </c>
      <c r="F110" s="532"/>
      <c r="G110" s="532"/>
      <c r="H110" s="532"/>
      <c r="L110" s="461"/>
      <c r="M110" s="462"/>
      <c r="N110" s="463"/>
    </row>
    <row r="111" spans="2:14" s="21" customFormat="1" ht="12" customHeight="1">
      <c r="B111" s="22"/>
      <c r="C111" s="4" t="s">
        <v>33</v>
      </c>
      <c r="L111" s="461"/>
      <c r="M111" s="462"/>
      <c r="N111" s="463"/>
    </row>
    <row r="112" spans="2:14" s="21" customFormat="1" ht="16.5" customHeight="1">
      <c r="B112" s="22"/>
      <c r="E112" s="531" t="str">
        <f>E9</f>
        <v>PCh - Prodloužení chodníku</v>
      </c>
      <c r="F112" s="531"/>
      <c r="G112" s="531"/>
      <c r="H112" s="531"/>
      <c r="L112" s="461"/>
      <c r="M112" s="462"/>
      <c r="N112" s="463"/>
    </row>
    <row r="113" spans="2:65" s="21" customFormat="1" ht="6.75" customHeight="1">
      <c r="B113" s="22"/>
      <c r="L113" s="461"/>
      <c r="M113" s="462"/>
      <c r="N113" s="463"/>
    </row>
    <row r="114" spans="2:65" s="21" customFormat="1" ht="12" customHeight="1">
      <c r="B114" s="22"/>
      <c r="C114" s="4" t="s">
        <v>37</v>
      </c>
      <c r="F114" s="24" t="str">
        <f>F12</f>
        <v xml:space="preserve"> </v>
      </c>
      <c r="I114" s="4" t="s">
        <v>39</v>
      </c>
      <c r="J114" s="25" t="str">
        <f>IF(J12="","",J12)</f>
        <v>28. 3. 2025</v>
      </c>
      <c r="L114" s="461"/>
      <c r="M114" s="462"/>
      <c r="N114" s="463"/>
    </row>
    <row r="115" spans="2:65" s="21" customFormat="1" ht="6.75" customHeight="1">
      <c r="B115" s="22"/>
      <c r="L115" s="461"/>
      <c r="M115" s="462"/>
      <c r="N115" s="463"/>
    </row>
    <row r="116" spans="2:65" s="21" customFormat="1" ht="15" customHeight="1">
      <c r="B116" s="22"/>
      <c r="C116" s="4" t="s">
        <v>40</v>
      </c>
      <c r="F116" s="24" t="str">
        <f>E15</f>
        <v/>
      </c>
      <c r="I116" s="4" t="s">
        <v>47</v>
      </c>
      <c r="J116" s="24" t="str">
        <f>E21</f>
        <v/>
      </c>
      <c r="L116" s="461"/>
      <c r="M116" s="462"/>
      <c r="N116" s="463"/>
    </row>
    <row r="117" spans="2:65" s="21" customFormat="1" ht="15" customHeight="1">
      <c r="B117" s="22"/>
      <c r="C117" s="4" t="s">
        <v>1120</v>
      </c>
      <c r="F117" s="24">
        <f>IF(E18="","",E18)</f>
        <v>0</v>
      </c>
      <c r="I117" s="4" t="s">
        <v>49</v>
      </c>
      <c r="J117" s="24" t="str">
        <f>E24</f>
        <v/>
      </c>
      <c r="L117" s="461"/>
      <c r="M117" s="462"/>
      <c r="N117" s="463"/>
    </row>
    <row r="118" spans="2:65" s="21" customFormat="1" ht="9.75" customHeight="1">
      <c r="B118" s="22"/>
      <c r="L118" s="548">
        <v>45809</v>
      </c>
      <c r="M118" s="548"/>
      <c r="N118" s="548"/>
    </row>
    <row r="119" spans="2:65" s="65" customFormat="1" ht="29.25" customHeight="1">
      <c r="B119" s="66"/>
      <c r="C119" s="244" t="s">
        <v>81</v>
      </c>
      <c r="D119" s="245" t="s">
        <v>82</v>
      </c>
      <c r="E119" s="245" t="s">
        <v>83</v>
      </c>
      <c r="F119" s="245" t="s">
        <v>84</v>
      </c>
      <c r="G119" s="245" t="s">
        <v>85</v>
      </c>
      <c r="H119" s="245" t="s">
        <v>86</v>
      </c>
      <c r="I119" s="245" t="s">
        <v>87</v>
      </c>
      <c r="J119" s="245" t="s">
        <v>67</v>
      </c>
      <c r="K119" s="383" t="s">
        <v>88</v>
      </c>
      <c r="L119" s="467" t="s">
        <v>89</v>
      </c>
      <c r="M119" s="468" t="s">
        <v>90</v>
      </c>
      <c r="N119" s="468" t="s">
        <v>1186</v>
      </c>
      <c r="O119" s="246"/>
      <c r="P119" s="246"/>
      <c r="Q119" s="246"/>
      <c r="R119" s="246"/>
      <c r="S119" s="246"/>
      <c r="T119" s="247"/>
    </row>
    <row r="120" spans="2:65" s="21" customFormat="1" ht="22.5" customHeight="1">
      <c r="B120" s="22"/>
      <c r="C120" s="157" t="s">
        <v>91</v>
      </c>
      <c r="J120" s="158">
        <f>BK120</f>
        <v>114902.68000000001</v>
      </c>
      <c r="L120" s="461"/>
      <c r="M120" s="469"/>
      <c r="N120" s="470">
        <f>N121</f>
        <v>81107.520000000004</v>
      </c>
      <c r="O120" s="26"/>
      <c r="P120" s="250"/>
      <c r="Q120" s="26"/>
      <c r="R120" s="250"/>
      <c r="S120" s="26"/>
      <c r="T120" s="251"/>
      <c r="X120" s="549"/>
      <c r="AT120" s="369" t="s">
        <v>92</v>
      </c>
      <c r="AU120" s="369" t="s">
        <v>1128</v>
      </c>
      <c r="BK120" s="388">
        <f>BK121</f>
        <v>114902.68000000001</v>
      </c>
    </row>
    <row r="121" spans="2:65" s="75" customFormat="1" ht="25.5" customHeight="1">
      <c r="B121" s="76"/>
      <c r="D121" s="252" t="s">
        <v>92</v>
      </c>
      <c r="E121" s="161" t="s">
        <v>9</v>
      </c>
      <c r="F121" s="161" t="s">
        <v>93</v>
      </c>
      <c r="J121" s="163">
        <f>BK121</f>
        <v>114902.68000000001</v>
      </c>
      <c r="L121" s="471"/>
      <c r="M121" s="472"/>
      <c r="N121" s="473">
        <f>N122+N133+N147-0.01</f>
        <v>81107.520000000004</v>
      </c>
      <c r="P121" s="257"/>
      <c r="R121" s="257"/>
      <c r="T121" s="258"/>
      <c r="AR121" s="252" t="s">
        <v>94</v>
      </c>
      <c r="AT121" s="392" t="s">
        <v>92</v>
      </c>
      <c r="AU121" s="392" t="s">
        <v>1131</v>
      </c>
      <c r="AY121" s="252" t="s">
        <v>1132</v>
      </c>
      <c r="BK121" s="393">
        <f>BK122+BK133+BK147</f>
        <v>114902.68000000001</v>
      </c>
    </row>
    <row r="122" spans="2:65" s="75" customFormat="1" ht="22.5" customHeight="1">
      <c r="B122" s="76"/>
      <c r="D122" s="252" t="s">
        <v>92</v>
      </c>
      <c r="E122" s="260" t="s">
        <v>94</v>
      </c>
      <c r="F122" s="260" t="s">
        <v>95</v>
      </c>
      <c r="J122" s="261">
        <f>BK122</f>
        <v>3272</v>
      </c>
      <c r="L122" s="471"/>
      <c r="M122" s="472"/>
      <c r="N122" s="473">
        <f>SUM(N123:N131)</f>
        <v>3272</v>
      </c>
      <c r="P122" s="257"/>
      <c r="R122" s="257"/>
      <c r="T122" s="258"/>
      <c r="AR122" s="252" t="s">
        <v>94</v>
      </c>
      <c r="AT122" s="392" t="s">
        <v>92</v>
      </c>
      <c r="AU122" s="392" t="s">
        <v>94</v>
      </c>
      <c r="AY122" s="252" t="s">
        <v>1132</v>
      </c>
      <c r="BK122" s="393">
        <f>SUM(BK123:BK132)</f>
        <v>3272</v>
      </c>
    </row>
    <row r="123" spans="2:65" s="21" customFormat="1" ht="33" customHeight="1">
      <c r="B123" s="394"/>
      <c r="C123" s="395" t="s">
        <v>94</v>
      </c>
      <c r="D123" s="395" t="s">
        <v>96</v>
      </c>
      <c r="E123" s="396" t="s">
        <v>144</v>
      </c>
      <c r="F123" s="397" t="s">
        <v>145</v>
      </c>
      <c r="G123" s="398" t="s">
        <v>125</v>
      </c>
      <c r="H123" s="399">
        <v>14.4</v>
      </c>
      <c r="I123" s="400">
        <v>60.1</v>
      </c>
      <c r="J123" s="400">
        <f>ROUND(I123*H123,2)</f>
        <v>865.44</v>
      </c>
      <c r="K123" s="397" t="s">
        <v>1135</v>
      </c>
      <c r="L123" s="474">
        <f>H123</f>
        <v>14.4</v>
      </c>
      <c r="M123" s="475"/>
      <c r="N123" s="476">
        <f>L123*I123</f>
        <v>865.44</v>
      </c>
      <c r="O123" s="274"/>
      <c r="P123" s="274"/>
      <c r="Q123" s="274"/>
      <c r="R123" s="274"/>
      <c r="S123" s="274"/>
      <c r="T123" s="275"/>
      <c r="AR123" s="404" t="s">
        <v>122</v>
      </c>
      <c r="AT123" s="404" t="s">
        <v>96</v>
      </c>
      <c r="AU123" s="404" t="s">
        <v>110</v>
      </c>
      <c r="AY123" s="369" t="s">
        <v>1132</v>
      </c>
      <c r="BE123" s="328">
        <f>IF(N123="základní",J123,0)</f>
        <v>0</v>
      </c>
      <c r="BF123" s="328">
        <f>IF(N123="snížená",J123,0)</f>
        <v>0</v>
      </c>
      <c r="BG123" s="328">
        <f>IF(N123="zákl. přenesená",J123,0)</f>
        <v>0</v>
      </c>
      <c r="BH123" s="328">
        <f>IF(N123="sníž. přenesená",J123,0)</f>
        <v>0</v>
      </c>
      <c r="BI123" s="328">
        <f>IF(N123="nulová",J123,0)</f>
        <v>0</v>
      </c>
      <c r="BJ123" s="369" t="s">
        <v>94</v>
      </c>
      <c r="BK123" s="328">
        <f>ROUND(I123*H123,2)</f>
        <v>865.44</v>
      </c>
      <c r="BL123" s="369" t="s">
        <v>122</v>
      </c>
      <c r="BM123" s="404" t="s">
        <v>1249</v>
      </c>
    </row>
    <row r="124" spans="2:65" s="21" customFormat="1">
      <c r="B124" s="22"/>
      <c r="D124" s="282" t="s">
        <v>103</v>
      </c>
      <c r="F124" s="283" t="s">
        <v>1250</v>
      </c>
      <c r="L124" s="461"/>
      <c r="M124" s="477"/>
      <c r="N124" s="463"/>
      <c r="T124" s="281"/>
      <c r="AT124" s="369" t="s">
        <v>103</v>
      </c>
      <c r="AU124" s="369" t="s">
        <v>110</v>
      </c>
    </row>
    <row r="125" spans="2:65" s="21" customFormat="1" ht="24" customHeight="1">
      <c r="B125" s="394"/>
      <c r="C125" s="395" t="s">
        <v>110</v>
      </c>
      <c r="D125" s="395" t="s">
        <v>96</v>
      </c>
      <c r="E125" s="396" t="s">
        <v>155</v>
      </c>
      <c r="F125" s="397" t="s">
        <v>156</v>
      </c>
      <c r="G125" s="398" t="s">
        <v>125</v>
      </c>
      <c r="H125" s="399">
        <v>14.4</v>
      </c>
      <c r="I125" s="400">
        <v>50.5</v>
      </c>
      <c r="J125" s="400">
        <f>ROUND(I125*H125,2)</f>
        <v>727.2</v>
      </c>
      <c r="K125" s="397" t="s">
        <v>1135</v>
      </c>
      <c r="L125" s="474">
        <f>H125</f>
        <v>14.4</v>
      </c>
      <c r="M125" s="475"/>
      <c r="N125" s="476">
        <f>L125*I125</f>
        <v>727.2</v>
      </c>
      <c r="O125" s="274"/>
      <c r="P125" s="274"/>
      <c r="Q125" s="274"/>
      <c r="R125" s="274"/>
      <c r="S125" s="274"/>
      <c r="T125" s="275"/>
      <c r="AR125" s="404" t="s">
        <v>122</v>
      </c>
      <c r="AT125" s="404" t="s">
        <v>96</v>
      </c>
      <c r="AU125" s="404" t="s">
        <v>110</v>
      </c>
      <c r="AY125" s="369" t="s">
        <v>1132</v>
      </c>
      <c r="BE125" s="328">
        <f>IF(N125="základní",J125,0)</f>
        <v>0</v>
      </c>
      <c r="BF125" s="328">
        <f>IF(N125="snížená",J125,0)</f>
        <v>0</v>
      </c>
      <c r="BG125" s="328">
        <f>IF(N125="zákl. přenesená",J125,0)</f>
        <v>0</v>
      </c>
      <c r="BH125" s="328">
        <f>IF(N125="sníž. přenesená",J125,0)</f>
        <v>0</v>
      </c>
      <c r="BI125" s="328">
        <f>IF(N125="nulová",J125,0)</f>
        <v>0</v>
      </c>
      <c r="BJ125" s="369" t="s">
        <v>94</v>
      </c>
      <c r="BK125" s="328">
        <f>ROUND(I125*H125,2)</f>
        <v>727.2</v>
      </c>
      <c r="BL125" s="369" t="s">
        <v>122</v>
      </c>
      <c r="BM125" s="404" t="s">
        <v>1251</v>
      </c>
    </row>
    <row r="126" spans="2:65" s="21" customFormat="1">
      <c r="B126" s="22"/>
      <c r="D126" s="282" t="s">
        <v>103</v>
      </c>
      <c r="F126" s="283" t="s">
        <v>1252</v>
      </c>
      <c r="L126" s="461"/>
      <c r="M126" s="477"/>
      <c r="N126" s="463"/>
      <c r="T126" s="281"/>
      <c r="AT126" s="369" t="s">
        <v>103</v>
      </c>
      <c r="AU126" s="369" t="s">
        <v>110</v>
      </c>
    </row>
    <row r="127" spans="2:65" s="21" customFormat="1" ht="16.5" customHeight="1">
      <c r="B127" s="394"/>
      <c r="C127" s="395" t="s">
        <v>116</v>
      </c>
      <c r="D127" s="395" t="s">
        <v>96</v>
      </c>
      <c r="E127" s="396" t="s">
        <v>188</v>
      </c>
      <c r="F127" s="397" t="s">
        <v>189</v>
      </c>
      <c r="G127" s="398" t="s">
        <v>190</v>
      </c>
      <c r="H127" s="399">
        <v>7</v>
      </c>
      <c r="I127" s="400">
        <v>71.8</v>
      </c>
      <c r="J127" s="400">
        <f>ROUND(I127*H127,2)</f>
        <v>502.6</v>
      </c>
      <c r="K127" s="397" t="s">
        <v>1135</v>
      </c>
      <c r="L127" s="474">
        <f>H127</f>
        <v>7</v>
      </c>
      <c r="M127" s="475"/>
      <c r="N127" s="476">
        <f>L127*I127</f>
        <v>502.59999999999997</v>
      </c>
      <c r="O127" s="274"/>
      <c r="P127" s="274"/>
      <c r="Q127" s="274"/>
      <c r="R127" s="274"/>
      <c r="S127" s="274"/>
      <c r="T127" s="275"/>
      <c r="AR127" s="404" t="s">
        <v>122</v>
      </c>
      <c r="AT127" s="404" t="s">
        <v>96</v>
      </c>
      <c r="AU127" s="404" t="s">
        <v>110</v>
      </c>
      <c r="AY127" s="369" t="s">
        <v>1132</v>
      </c>
      <c r="BE127" s="328">
        <f>IF(N127="základní",J127,0)</f>
        <v>0</v>
      </c>
      <c r="BF127" s="328">
        <f>IF(N127="snížená",J127,0)</f>
        <v>0</v>
      </c>
      <c r="BG127" s="328">
        <f>IF(N127="zákl. přenesená",J127,0)</f>
        <v>0</v>
      </c>
      <c r="BH127" s="328">
        <f>IF(N127="sníž. přenesená",J127,0)</f>
        <v>0</v>
      </c>
      <c r="BI127" s="328">
        <f>IF(N127="nulová",J127,0)</f>
        <v>0</v>
      </c>
      <c r="BJ127" s="369" t="s">
        <v>94</v>
      </c>
      <c r="BK127" s="328">
        <f>ROUND(I127*H127,2)</f>
        <v>502.6</v>
      </c>
      <c r="BL127" s="369" t="s">
        <v>122</v>
      </c>
      <c r="BM127" s="404" t="s">
        <v>1253</v>
      </c>
    </row>
    <row r="128" spans="2:65" s="21" customFormat="1">
      <c r="B128" s="22"/>
      <c r="D128" s="282" t="s">
        <v>103</v>
      </c>
      <c r="F128" s="283" t="s">
        <v>1254</v>
      </c>
      <c r="L128" s="461"/>
      <c r="M128" s="477"/>
      <c r="N128" s="463"/>
      <c r="T128" s="281"/>
      <c r="AT128" s="369" t="s">
        <v>103</v>
      </c>
      <c r="AU128" s="369" t="s">
        <v>110</v>
      </c>
    </row>
    <row r="129" spans="2:65" s="21" customFormat="1" ht="33" customHeight="1">
      <c r="B129" s="394"/>
      <c r="C129" s="395" t="s">
        <v>122</v>
      </c>
      <c r="D129" s="395" t="s">
        <v>96</v>
      </c>
      <c r="E129" s="396" t="s">
        <v>235</v>
      </c>
      <c r="F129" s="397" t="s">
        <v>236</v>
      </c>
      <c r="G129" s="398" t="s">
        <v>237</v>
      </c>
      <c r="H129" s="399">
        <v>1</v>
      </c>
      <c r="I129" s="400">
        <v>280</v>
      </c>
      <c r="J129" s="400">
        <f>ROUND(I129*H129,2)</f>
        <v>280</v>
      </c>
      <c r="K129" s="397" t="s">
        <v>1135</v>
      </c>
      <c r="L129" s="474">
        <f>H129</f>
        <v>1</v>
      </c>
      <c r="M129" s="475"/>
      <c r="N129" s="476">
        <f>L129*I129</f>
        <v>280</v>
      </c>
      <c r="O129" s="274"/>
      <c r="P129" s="274"/>
      <c r="Q129" s="274"/>
      <c r="R129" s="274"/>
      <c r="S129" s="274"/>
      <c r="T129" s="275"/>
      <c r="AR129" s="404" t="s">
        <v>122</v>
      </c>
      <c r="AT129" s="404" t="s">
        <v>96</v>
      </c>
      <c r="AU129" s="404" t="s">
        <v>110</v>
      </c>
      <c r="AY129" s="369" t="s">
        <v>1132</v>
      </c>
      <c r="BE129" s="328">
        <f>IF(N129="základní",J129,0)</f>
        <v>0</v>
      </c>
      <c r="BF129" s="328">
        <f>IF(N129="snížená",J129,0)</f>
        <v>0</v>
      </c>
      <c r="BG129" s="328">
        <f>IF(N129="zákl. přenesená",J129,0)</f>
        <v>0</v>
      </c>
      <c r="BH129" s="328">
        <f>IF(N129="sníž. přenesená",J129,0)</f>
        <v>0</v>
      </c>
      <c r="BI129" s="328">
        <f>IF(N129="nulová",J129,0)</f>
        <v>0</v>
      </c>
      <c r="BJ129" s="369" t="s">
        <v>94</v>
      </c>
      <c r="BK129" s="328">
        <f>ROUND(I129*H129,2)</f>
        <v>280</v>
      </c>
      <c r="BL129" s="369" t="s">
        <v>122</v>
      </c>
      <c r="BM129" s="404" t="s">
        <v>1255</v>
      </c>
    </row>
    <row r="130" spans="2:65" s="21" customFormat="1">
      <c r="B130" s="22"/>
      <c r="D130" s="282" t="s">
        <v>103</v>
      </c>
      <c r="F130" s="283" t="s">
        <v>1256</v>
      </c>
      <c r="L130" s="461"/>
      <c r="M130" s="477"/>
      <c r="N130" s="463"/>
      <c r="T130" s="281"/>
      <c r="AT130" s="369" t="s">
        <v>103</v>
      </c>
      <c r="AU130" s="369" t="s">
        <v>110</v>
      </c>
    </row>
    <row r="131" spans="2:65" s="21" customFormat="1" ht="24" customHeight="1">
      <c r="B131" s="394"/>
      <c r="C131" s="395" t="s">
        <v>129</v>
      </c>
      <c r="D131" s="395" t="s">
        <v>96</v>
      </c>
      <c r="E131" s="396" t="s">
        <v>271</v>
      </c>
      <c r="F131" s="397" t="s">
        <v>272</v>
      </c>
      <c r="G131" s="398" t="s">
        <v>125</v>
      </c>
      <c r="H131" s="399">
        <v>56.4</v>
      </c>
      <c r="I131" s="400">
        <v>15.9</v>
      </c>
      <c r="J131" s="400">
        <f>ROUND(I131*H131,2)</f>
        <v>896.76</v>
      </c>
      <c r="K131" s="397" t="s">
        <v>1135</v>
      </c>
      <c r="L131" s="474">
        <f>H131</f>
        <v>56.4</v>
      </c>
      <c r="M131" s="475"/>
      <c r="N131" s="476">
        <f>L131*I131</f>
        <v>896.76</v>
      </c>
      <c r="O131" s="274"/>
      <c r="P131" s="274"/>
      <c r="Q131" s="274"/>
      <c r="R131" s="274"/>
      <c r="S131" s="274"/>
      <c r="T131" s="275"/>
      <c r="AR131" s="404" t="s">
        <v>122</v>
      </c>
      <c r="AT131" s="404" t="s">
        <v>96</v>
      </c>
      <c r="AU131" s="404" t="s">
        <v>110</v>
      </c>
      <c r="AY131" s="369" t="s">
        <v>1132</v>
      </c>
      <c r="BE131" s="328">
        <f>IF(N131="základní",J131,0)</f>
        <v>0</v>
      </c>
      <c r="BF131" s="328">
        <f>IF(N131="snížená",J131,0)</f>
        <v>0</v>
      </c>
      <c r="BG131" s="328">
        <f>IF(N131="zákl. přenesená",J131,0)</f>
        <v>0</v>
      </c>
      <c r="BH131" s="328">
        <f>IF(N131="sníž. přenesená",J131,0)</f>
        <v>0</v>
      </c>
      <c r="BI131" s="328">
        <f>IF(N131="nulová",J131,0)</f>
        <v>0</v>
      </c>
      <c r="BJ131" s="369" t="s">
        <v>94</v>
      </c>
      <c r="BK131" s="328">
        <f>ROUND(I131*H131,2)</f>
        <v>896.76</v>
      </c>
      <c r="BL131" s="369" t="s">
        <v>122</v>
      </c>
      <c r="BM131" s="404" t="s">
        <v>1257</v>
      </c>
    </row>
    <row r="132" spans="2:65" s="21" customFormat="1">
      <c r="B132" s="22"/>
      <c r="D132" s="282" t="s">
        <v>103</v>
      </c>
      <c r="F132" s="283" t="s">
        <v>1258</v>
      </c>
      <c r="L132" s="461"/>
      <c r="M132" s="477"/>
      <c r="N132" s="463"/>
      <c r="T132" s="281"/>
      <c r="AT132" s="369" t="s">
        <v>103</v>
      </c>
      <c r="AU132" s="369" t="s">
        <v>110</v>
      </c>
    </row>
    <row r="133" spans="2:65" s="75" customFormat="1" ht="22.5" customHeight="1">
      <c r="B133" s="76"/>
      <c r="D133" s="252" t="s">
        <v>92</v>
      </c>
      <c r="E133" s="260" t="s">
        <v>129</v>
      </c>
      <c r="F133" s="260" t="s">
        <v>293</v>
      </c>
      <c r="J133" s="261">
        <f>BK133</f>
        <v>106213.54000000001</v>
      </c>
      <c r="L133" s="471"/>
      <c r="M133" s="472"/>
      <c r="N133" s="473">
        <f>SUM(N134:N146)</f>
        <v>77835.53</v>
      </c>
      <c r="P133" s="257"/>
      <c r="R133" s="257"/>
      <c r="T133" s="258"/>
      <c r="AR133" s="252" t="s">
        <v>94</v>
      </c>
      <c r="AT133" s="392" t="s">
        <v>92</v>
      </c>
      <c r="AU133" s="392" t="s">
        <v>94</v>
      </c>
      <c r="AY133" s="252" t="s">
        <v>1132</v>
      </c>
      <c r="BK133" s="393">
        <f>SUM(BK134:BK146)</f>
        <v>106213.54000000001</v>
      </c>
    </row>
    <row r="134" spans="2:65" s="21" customFormat="1" ht="24" customHeight="1">
      <c r="B134" s="394"/>
      <c r="C134" s="395" t="s">
        <v>137</v>
      </c>
      <c r="D134" s="395" t="s">
        <v>96</v>
      </c>
      <c r="E134" s="396" t="s">
        <v>295</v>
      </c>
      <c r="F134" s="397" t="s">
        <v>296</v>
      </c>
      <c r="G134" s="398" t="s">
        <v>125</v>
      </c>
      <c r="H134" s="399">
        <v>14.4</v>
      </c>
      <c r="I134" s="400">
        <v>268</v>
      </c>
      <c r="J134" s="400">
        <f>ROUND(I134*H134,2)</f>
        <v>3859.2</v>
      </c>
      <c r="K134" s="397" t="s">
        <v>1135</v>
      </c>
      <c r="L134" s="474">
        <f>H134</f>
        <v>14.4</v>
      </c>
      <c r="M134" s="475"/>
      <c r="N134" s="476">
        <f>L134*I134</f>
        <v>3859.2000000000003</v>
      </c>
      <c r="O134" s="274"/>
      <c r="P134" s="274"/>
      <c r="Q134" s="274"/>
      <c r="R134" s="274"/>
      <c r="S134" s="274"/>
      <c r="T134" s="275"/>
      <c r="AR134" s="404" t="s">
        <v>122</v>
      </c>
      <c r="AT134" s="404" t="s">
        <v>96</v>
      </c>
      <c r="AU134" s="404" t="s">
        <v>110</v>
      </c>
      <c r="AY134" s="369" t="s">
        <v>1132</v>
      </c>
      <c r="BE134" s="328">
        <f>IF(N134="základní",J134,0)</f>
        <v>0</v>
      </c>
      <c r="BF134" s="328">
        <f>IF(N134="snížená",J134,0)</f>
        <v>0</v>
      </c>
      <c r="BG134" s="328">
        <f>IF(N134="zákl. přenesená",J134,0)</f>
        <v>0</v>
      </c>
      <c r="BH134" s="328">
        <f>IF(N134="sníž. přenesená",J134,0)</f>
        <v>0</v>
      </c>
      <c r="BI134" s="328">
        <f>IF(N134="nulová",J134,0)</f>
        <v>0</v>
      </c>
      <c r="BJ134" s="369" t="s">
        <v>94</v>
      </c>
      <c r="BK134" s="328">
        <f>ROUND(I134*H134,2)</f>
        <v>3859.2</v>
      </c>
      <c r="BL134" s="369" t="s">
        <v>122</v>
      </c>
      <c r="BM134" s="404" t="s">
        <v>1259</v>
      </c>
    </row>
    <row r="135" spans="2:65" s="21" customFormat="1">
      <c r="B135" s="22"/>
      <c r="D135" s="282" t="s">
        <v>103</v>
      </c>
      <c r="F135" s="283" t="s">
        <v>1260</v>
      </c>
      <c r="L135" s="461"/>
      <c r="M135" s="477"/>
      <c r="N135" s="463"/>
      <c r="T135" s="281"/>
      <c r="AT135" s="369" t="s">
        <v>103</v>
      </c>
      <c r="AU135" s="369" t="s">
        <v>110</v>
      </c>
    </row>
    <row r="136" spans="2:65" s="21" customFormat="1" ht="24" customHeight="1">
      <c r="B136" s="394"/>
      <c r="C136" s="395" t="s">
        <v>143</v>
      </c>
      <c r="D136" s="395" t="s">
        <v>96</v>
      </c>
      <c r="E136" s="396" t="s">
        <v>304</v>
      </c>
      <c r="F136" s="397" t="s">
        <v>305</v>
      </c>
      <c r="G136" s="398" t="s">
        <v>125</v>
      </c>
      <c r="H136" s="399">
        <v>42</v>
      </c>
      <c r="I136" s="400">
        <v>332</v>
      </c>
      <c r="J136" s="400">
        <f>ROUND(I136*H136,2)</f>
        <v>13944</v>
      </c>
      <c r="K136" s="397" t="s">
        <v>1135</v>
      </c>
      <c r="L136" s="474">
        <f>H136</f>
        <v>42</v>
      </c>
      <c r="M136" s="475"/>
      <c r="N136" s="476">
        <f>L136*I136</f>
        <v>13944</v>
      </c>
      <c r="O136" s="274"/>
      <c r="P136" s="274"/>
      <c r="Q136" s="274"/>
      <c r="R136" s="274"/>
      <c r="S136" s="274"/>
      <c r="T136" s="275"/>
      <c r="AR136" s="404" t="s">
        <v>122</v>
      </c>
      <c r="AT136" s="404" t="s">
        <v>96</v>
      </c>
      <c r="AU136" s="404" t="s">
        <v>110</v>
      </c>
      <c r="AY136" s="369" t="s">
        <v>1132</v>
      </c>
      <c r="BE136" s="328">
        <f>IF(N136="základní",J136,0)</f>
        <v>0</v>
      </c>
      <c r="BF136" s="328">
        <f>IF(N136="snížená",J136,0)</f>
        <v>0</v>
      </c>
      <c r="BG136" s="328">
        <f>IF(N136="zákl. přenesená",J136,0)</f>
        <v>0</v>
      </c>
      <c r="BH136" s="328">
        <f>IF(N136="sníž. přenesená",J136,0)</f>
        <v>0</v>
      </c>
      <c r="BI136" s="328">
        <f>IF(N136="nulová",J136,0)</f>
        <v>0</v>
      </c>
      <c r="BJ136" s="369" t="s">
        <v>94</v>
      </c>
      <c r="BK136" s="328">
        <f>ROUND(I136*H136,2)</f>
        <v>13944</v>
      </c>
      <c r="BL136" s="369" t="s">
        <v>122</v>
      </c>
      <c r="BM136" s="404" t="s">
        <v>1261</v>
      </c>
    </row>
    <row r="137" spans="2:65" s="21" customFormat="1">
      <c r="B137" s="22"/>
      <c r="D137" s="282" t="s">
        <v>103</v>
      </c>
      <c r="F137" s="283" t="s">
        <v>1262</v>
      </c>
      <c r="L137" s="461"/>
      <c r="M137" s="477"/>
      <c r="N137" s="463"/>
      <c r="T137" s="281"/>
      <c r="AT137" s="369" t="s">
        <v>103</v>
      </c>
      <c r="AU137" s="369" t="s">
        <v>110</v>
      </c>
    </row>
    <row r="138" spans="2:65" s="21" customFormat="1" ht="24" customHeight="1">
      <c r="B138" s="394"/>
      <c r="C138" s="395" t="s">
        <v>148</v>
      </c>
      <c r="D138" s="395" t="s">
        <v>96</v>
      </c>
      <c r="E138" s="265" t="s">
        <v>383</v>
      </c>
      <c r="F138" s="266" t="s">
        <v>384</v>
      </c>
      <c r="G138" s="398" t="s">
        <v>125</v>
      </c>
      <c r="H138" s="399">
        <v>14.4</v>
      </c>
      <c r="I138" s="400">
        <v>374</v>
      </c>
      <c r="J138" s="400">
        <f>ROUND(I138*H138,2)</f>
        <v>5385.6</v>
      </c>
      <c r="K138" s="397" t="s">
        <v>1135</v>
      </c>
      <c r="L138" s="474"/>
      <c r="M138" s="475"/>
      <c r="N138" s="476">
        <f>L138*I138</f>
        <v>0</v>
      </c>
      <c r="O138" s="274"/>
      <c r="P138" s="274"/>
      <c r="Q138" s="274"/>
      <c r="R138" s="274"/>
      <c r="S138" s="274"/>
      <c r="T138" s="275"/>
      <c r="AR138" s="404" t="s">
        <v>122</v>
      </c>
      <c r="AT138" s="404" t="s">
        <v>96</v>
      </c>
      <c r="AU138" s="404" t="s">
        <v>110</v>
      </c>
      <c r="AY138" s="369" t="s">
        <v>1132</v>
      </c>
      <c r="BE138" s="328">
        <f>IF(N138="základní",J138,0)</f>
        <v>0</v>
      </c>
      <c r="BF138" s="328">
        <f>IF(N138="snížená",J138,0)</f>
        <v>0</v>
      </c>
      <c r="BG138" s="328">
        <f>IF(N138="zákl. přenesená",J138,0)</f>
        <v>0</v>
      </c>
      <c r="BH138" s="328">
        <f>IF(N138="sníž. přenesená",J138,0)</f>
        <v>0</v>
      </c>
      <c r="BI138" s="328">
        <f>IF(N138="nulová",J138,0)</f>
        <v>0</v>
      </c>
      <c r="BJ138" s="369" t="s">
        <v>94</v>
      </c>
      <c r="BK138" s="328">
        <f>ROUND(I138*H138,2)</f>
        <v>5385.6</v>
      </c>
      <c r="BL138" s="369" t="s">
        <v>122</v>
      </c>
      <c r="BM138" s="404" t="s">
        <v>1263</v>
      </c>
    </row>
    <row r="139" spans="2:65" s="21" customFormat="1">
      <c r="B139" s="22"/>
      <c r="D139" s="282" t="s">
        <v>103</v>
      </c>
      <c r="F139" s="283" t="s">
        <v>386</v>
      </c>
      <c r="L139" s="461"/>
      <c r="M139" s="477"/>
      <c r="N139" s="463"/>
      <c r="T139" s="281"/>
      <c r="AT139" s="369" t="s">
        <v>103</v>
      </c>
      <c r="AU139" s="369" t="s">
        <v>110</v>
      </c>
    </row>
    <row r="140" spans="2:65" s="21" customFormat="1" ht="24" customHeight="1">
      <c r="B140" s="394"/>
      <c r="C140" s="411" t="s">
        <v>154</v>
      </c>
      <c r="D140" s="411" t="s">
        <v>259</v>
      </c>
      <c r="E140" s="330" t="s">
        <v>402</v>
      </c>
      <c r="F140" s="331" t="s">
        <v>403</v>
      </c>
      <c r="G140" s="414" t="s">
        <v>125</v>
      </c>
      <c r="H140" s="415">
        <v>14.544</v>
      </c>
      <c r="I140" s="416">
        <v>501</v>
      </c>
      <c r="J140" s="416">
        <f>ROUND(I140*H140,2)</f>
        <v>7286.54</v>
      </c>
      <c r="K140" s="413" t="s">
        <v>1135</v>
      </c>
      <c r="L140" s="474"/>
      <c r="M140" s="475"/>
      <c r="N140" s="476">
        <f>L140*I140</f>
        <v>0</v>
      </c>
      <c r="O140" s="274"/>
      <c r="P140" s="274"/>
      <c r="Q140" s="274"/>
      <c r="R140" s="274"/>
      <c r="S140" s="274"/>
      <c r="T140" s="275"/>
      <c r="AR140" s="404" t="s">
        <v>148</v>
      </c>
      <c r="AT140" s="404" t="s">
        <v>259</v>
      </c>
      <c r="AU140" s="404" t="s">
        <v>110</v>
      </c>
      <c r="AY140" s="369" t="s">
        <v>1132</v>
      </c>
      <c r="BE140" s="328">
        <f>IF(N140="základní",J140,0)</f>
        <v>0</v>
      </c>
      <c r="BF140" s="328">
        <f>IF(N140="snížená",J140,0)</f>
        <v>0</v>
      </c>
      <c r="BG140" s="328">
        <f>IF(N140="zákl. přenesená",J140,0)</f>
        <v>0</v>
      </c>
      <c r="BH140" s="328">
        <f>IF(N140="sníž. přenesená",J140,0)</f>
        <v>0</v>
      </c>
      <c r="BI140" s="328">
        <f>IF(N140="nulová",J140,0)</f>
        <v>0</v>
      </c>
      <c r="BJ140" s="369" t="s">
        <v>94</v>
      </c>
      <c r="BK140" s="328">
        <f>ROUND(I140*H140,2)</f>
        <v>7286.54</v>
      </c>
      <c r="BL140" s="369" t="s">
        <v>122</v>
      </c>
      <c r="BM140" s="404" t="s">
        <v>1264</v>
      </c>
    </row>
    <row r="141" spans="2:65" s="21" customFormat="1" ht="24" customHeight="1">
      <c r="B141" s="394"/>
      <c r="C141" s="411">
        <v>10</v>
      </c>
      <c r="D141" s="411" t="s">
        <v>259</v>
      </c>
      <c r="E141" s="412" t="s">
        <v>1265</v>
      </c>
      <c r="F141" s="413" t="s">
        <v>1266</v>
      </c>
      <c r="G141" s="414" t="s">
        <v>125</v>
      </c>
      <c r="H141" s="415">
        <v>2.4</v>
      </c>
      <c r="I141" s="416">
        <v>752</v>
      </c>
      <c r="J141" s="416">
        <f>ROUND(I141*H141,2)</f>
        <v>1804.8</v>
      </c>
      <c r="K141" s="413" t="s">
        <v>1135</v>
      </c>
      <c r="L141" s="474"/>
      <c r="M141" s="475"/>
      <c r="N141" s="476">
        <f>L141*I141</f>
        <v>0</v>
      </c>
      <c r="O141" s="274"/>
      <c r="P141" s="274"/>
      <c r="Q141" s="274"/>
      <c r="R141" s="274"/>
      <c r="S141" s="274"/>
      <c r="T141" s="275"/>
      <c r="AR141" s="404" t="s">
        <v>148</v>
      </c>
      <c r="AT141" s="404" t="s">
        <v>259</v>
      </c>
      <c r="AU141" s="404" t="s">
        <v>110</v>
      </c>
      <c r="AY141" s="369" t="s">
        <v>1132</v>
      </c>
      <c r="BE141" s="328">
        <f>IF(N141="základní",J141,0)</f>
        <v>0</v>
      </c>
      <c r="BF141" s="328">
        <f>IF(N141="snížená",J141,0)</f>
        <v>0</v>
      </c>
      <c r="BG141" s="328">
        <f>IF(N141="zákl. přenesená",J141,0)</f>
        <v>0</v>
      </c>
      <c r="BH141" s="328">
        <f>IF(N141="sníž. přenesená",J141,0)</f>
        <v>0</v>
      </c>
      <c r="BI141" s="328">
        <f>IF(N141="nulová",J141,0)</f>
        <v>0</v>
      </c>
      <c r="BJ141" s="369" t="s">
        <v>94</v>
      </c>
      <c r="BK141" s="328">
        <f>ROUND(I141*H141,2)</f>
        <v>1804.8</v>
      </c>
      <c r="BL141" s="369" t="s">
        <v>122</v>
      </c>
      <c r="BM141" s="404" t="s">
        <v>1267</v>
      </c>
    </row>
    <row r="142" spans="2:65" s="21" customFormat="1" ht="33" customHeight="1">
      <c r="B142" s="394"/>
      <c r="C142" s="395">
        <v>11</v>
      </c>
      <c r="D142" s="395" t="s">
        <v>96</v>
      </c>
      <c r="E142" s="265" t="s">
        <v>407</v>
      </c>
      <c r="F142" s="266" t="s">
        <v>408</v>
      </c>
      <c r="G142" s="398" t="s">
        <v>125</v>
      </c>
      <c r="H142" s="399">
        <v>76.22</v>
      </c>
      <c r="I142" s="400">
        <v>486</v>
      </c>
      <c r="J142" s="400">
        <f>ROUND(I142*H142,2)</f>
        <v>37042.92</v>
      </c>
      <c r="K142" s="397" t="s">
        <v>1135</v>
      </c>
      <c r="L142" s="474">
        <v>61.889000000000003</v>
      </c>
      <c r="M142" s="475"/>
      <c r="N142" s="476">
        <f>L142*I142</f>
        <v>30078.054</v>
      </c>
      <c r="O142" s="274"/>
      <c r="P142" s="274"/>
      <c r="Q142" s="274"/>
      <c r="R142" s="274"/>
      <c r="S142" s="274"/>
      <c r="T142" s="275"/>
      <c r="AR142" s="404" t="s">
        <v>122</v>
      </c>
      <c r="AT142" s="404" t="s">
        <v>96</v>
      </c>
      <c r="AU142" s="404" t="s">
        <v>110</v>
      </c>
      <c r="AY142" s="369" t="s">
        <v>1132</v>
      </c>
      <c r="BE142" s="328">
        <f>IF(N142="základní",J142,0)</f>
        <v>0</v>
      </c>
      <c r="BF142" s="328">
        <f>IF(N142="snížená",J142,0)</f>
        <v>0</v>
      </c>
      <c r="BG142" s="328">
        <f>IF(N142="zákl. přenesená",J142,0)</f>
        <v>0</v>
      </c>
      <c r="BH142" s="328">
        <f>IF(N142="sníž. přenesená",J142,0)</f>
        <v>0</v>
      </c>
      <c r="BI142" s="328">
        <f>IF(N142="nulová",J142,0)</f>
        <v>0</v>
      </c>
      <c r="BJ142" s="369" t="s">
        <v>94</v>
      </c>
      <c r="BK142" s="328">
        <f>ROUND(I142*H142,2)</f>
        <v>37042.92</v>
      </c>
      <c r="BL142" s="369" t="s">
        <v>122</v>
      </c>
      <c r="BM142" s="404" t="s">
        <v>1268</v>
      </c>
    </row>
    <row r="143" spans="2:65" s="21" customFormat="1">
      <c r="B143" s="22"/>
      <c r="D143" s="282" t="s">
        <v>103</v>
      </c>
      <c r="F143" s="283" t="s">
        <v>1269</v>
      </c>
      <c r="L143" s="461"/>
      <c r="M143" s="477"/>
      <c r="N143" s="463"/>
      <c r="T143" s="281"/>
      <c r="AT143" s="369" t="s">
        <v>103</v>
      </c>
      <c r="AU143" s="369" t="s">
        <v>110</v>
      </c>
    </row>
    <row r="144" spans="2:65" s="21" customFormat="1" ht="24">
      <c r="B144" s="394"/>
      <c r="C144" s="411">
        <v>12</v>
      </c>
      <c r="D144" s="411" t="s">
        <v>259</v>
      </c>
      <c r="E144" s="330" t="s">
        <v>432</v>
      </c>
      <c r="F144" s="331" t="s">
        <v>433</v>
      </c>
      <c r="G144" s="414" t="s">
        <v>125</v>
      </c>
      <c r="H144" s="415">
        <v>76.22</v>
      </c>
      <c r="I144" s="416">
        <v>484</v>
      </c>
      <c r="J144" s="416">
        <f>ROUND(I144*H144,2)</f>
        <v>36890.480000000003</v>
      </c>
      <c r="K144" s="413" t="s">
        <v>1135</v>
      </c>
      <c r="L144" s="474">
        <v>61.889000000000003</v>
      </c>
      <c r="M144" s="475"/>
      <c r="N144" s="476">
        <f>L144*I144</f>
        <v>29954.276000000002</v>
      </c>
      <c r="O144" s="274"/>
      <c r="P144" s="274"/>
      <c r="Q144" s="274"/>
      <c r="R144" s="274"/>
      <c r="S144" s="274"/>
      <c r="T144" s="275"/>
      <c r="AR144" s="404" t="s">
        <v>148</v>
      </c>
      <c r="AT144" s="404" t="s">
        <v>259</v>
      </c>
      <c r="AU144" s="404" t="s">
        <v>110</v>
      </c>
      <c r="AY144" s="369" t="s">
        <v>1132</v>
      </c>
      <c r="BE144" s="328">
        <f>IF(N144="základní",J144,0)</f>
        <v>0</v>
      </c>
      <c r="BF144" s="328">
        <f>IF(N144="snížená",J144,0)</f>
        <v>0</v>
      </c>
      <c r="BG144" s="328">
        <f>IF(N144="zákl. přenesená",J144,0)</f>
        <v>0</v>
      </c>
      <c r="BH144" s="328">
        <f>IF(N144="sníž. přenesená",J144,0)</f>
        <v>0</v>
      </c>
      <c r="BI144" s="328">
        <f>IF(N144="nulová",J144,0)</f>
        <v>0</v>
      </c>
      <c r="BJ144" s="369" t="s">
        <v>94</v>
      </c>
      <c r="BK144" s="328">
        <f>ROUND(I144*H144,2)</f>
        <v>36890.480000000003</v>
      </c>
      <c r="BL144" s="369" t="s">
        <v>122</v>
      </c>
      <c r="BM144" s="404" t="s">
        <v>1270</v>
      </c>
    </row>
    <row r="145" spans="2:65" s="106" customFormat="1" ht="22.5">
      <c r="B145" s="107"/>
      <c r="D145" s="278" t="s">
        <v>107</v>
      </c>
      <c r="F145" s="292" t="s">
        <v>1271</v>
      </c>
      <c r="H145" s="293">
        <v>76.22</v>
      </c>
      <c r="L145" s="464"/>
      <c r="M145" s="512"/>
      <c r="N145" s="466"/>
      <c r="T145" s="297"/>
      <c r="AT145" s="291" t="s">
        <v>107</v>
      </c>
      <c r="AU145" s="291" t="s">
        <v>110</v>
      </c>
      <c r="AV145" s="106" t="s">
        <v>110</v>
      </c>
      <c r="AW145" s="106" t="s">
        <v>1117</v>
      </c>
      <c r="AX145" s="106" t="s">
        <v>94</v>
      </c>
      <c r="AY145" s="291" t="s">
        <v>1132</v>
      </c>
    </row>
    <row r="146" spans="2:65" s="21" customFormat="1" ht="24" customHeight="1">
      <c r="B146" s="394"/>
      <c r="C146" s="411">
        <v>13</v>
      </c>
      <c r="D146" s="411" t="s">
        <v>259</v>
      </c>
      <c r="E146" s="412" t="s">
        <v>528</v>
      </c>
      <c r="F146" s="413" t="s">
        <v>1272</v>
      </c>
      <c r="G146" s="414" t="s">
        <v>190</v>
      </c>
      <c r="H146" s="415">
        <v>0</v>
      </c>
      <c r="I146" s="416">
        <v>183</v>
      </c>
      <c r="J146" s="416">
        <f>ROUND(I146*H146,2)</f>
        <v>0</v>
      </c>
      <c r="K146" s="413" t="s">
        <v>1135</v>
      </c>
      <c r="L146" s="474">
        <f>H146</f>
        <v>0</v>
      </c>
      <c r="M146" s="475"/>
      <c r="N146" s="476">
        <f>L146*I146</f>
        <v>0</v>
      </c>
      <c r="O146" s="274"/>
      <c r="P146" s="274"/>
      <c r="Q146" s="274"/>
      <c r="R146" s="274"/>
      <c r="S146" s="274"/>
      <c r="T146" s="275"/>
      <c r="AR146" s="404" t="s">
        <v>148</v>
      </c>
      <c r="AT146" s="404" t="s">
        <v>259</v>
      </c>
      <c r="AU146" s="404" t="s">
        <v>110</v>
      </c>
      <c r="AY146" s="369" t="s">
        <v>1132</v>
      </c>
      <c r="BE146" s="328">
        <f>IF(N146="základní",J146,0)</f>
        <v>0</v>
      </c>
      <c r="BF146" s="328">
        <f>IF(N146="snížená",J146,0)</f>
        <v>0</v>
      </c>
      <c r="BG146" s="328">
        <f>IF(N146="zákl. přenesená",J146,0)</f>
        <v>0</v>
      </c>
      <c r="BH146" s="328">
        <f>IF(N146="sníž. přenesená",J146,0)</f>
        <v>0</v>
      </c>
      <c r="BI146" s="328">
        <f>IF(N146="nulová",J146,0)</f>
        <v>0</v>
      </c>
      <c r="BJ146" s="369" t="s">
        <v>94</v>
      </c>
      <c r="BK146" s="328">
        <f>ROUND(I146*H146,2)</f>
        <v>0</v>
      </c>
      <c r="BL146" s="369" t="s">
        <v>122</v>
      </c>
      <c r="BM146" s="404" t="s">
        <v>1273</v>
      </c>
    </row>
    <row r="147" spans="2:65" s="75" customFormat="1" ht="22.5" customHeight="1">
      <c r="B147" s="76"/>
      <c r="D147" s="252" t="s">
        <v>92</v>
      </c>
      <c r="E147" s="260" t="s">
        <v>154</v>
      </c>
      <c r="F147" s="260" t="s">
        <v>472</v>
      </c>
      <c r="J147" s="261">
        <f>BK147</f>
        <v>5417.14</v>
      </c>
      <c r="L147" s="471"/>
      <c r="M147" s="472"/>
      <c r="N147" s="473">
        <f>SUM(N148:U154)</f>
        <v>0</v>
      </c>
      <c r="P147" s="257"/>
      <c r="R147" s="257"/>
      <c r="T147" s="258"/>
      <c r="Y147" s="21"/>
      <c r="AR147" s="252" t="s">
        <v>94</v>
      </c>
      <c r="AT147" s="392" t="s">
        <v>92</v>
      </c>
      <c r="AU147" s="392" t="s">
        <v>94</v>
      </c>
      <c r="AY147" s="252" t="s">
        <v>1132</v>
      </c>
      <c r="BK147" s="393">
        <f>SUM(BK148:BK154)</f>
        <v>5417.14</v>
      </c>
    </row>
    <row r="148" spans="2:65" s="21" customFormat="1" ht="24" customHeight="1">
      <c r="B148" s="394"/>
      <c r="C148" s="395">
        <v>14</v>
      </c>
      <c r="D148" s="395" t="s">
        <v>96</v>
      </c>
      <c r="E148" s="396" t="s">
        <v>521</v>
      </c>
      <c r="F148" s="397" t="s">
        <v>522</v>
      </c>
      <c r="G148" s="398" t="s">
        <v>190</v>
      </c>
      <c r="H148" s="399">
        <v>7.2</v>
      </c>
      <c r="I148" s="400">
        <v>405</v>
      </c>
      <c r="J148" s="400">
        <f>ROUND(I148*H148,2)</f>
        <v>2916</v>
      </c>
      <c r="K148" s="397" t="s">
        <v>1135</v>
      </c>
      <c r="L148" s="474"/>
      <c r="M148" s="475"/>
      <c r="N148" s="476">
        <f>L148*I148</f>
        <v>0</v>
      </c>
      <c r="O148" s="274"/>
      <c r="P148" s="274"/>
      <c r="Q148" s="274"/>
      <c r="R148" s="274"/>
      <c r="S148" s="274"/>
      <c r="T148" s="275"/>
      <c r="AR148" s="404" t="s">
        <v>122</v>
      </c>
      <c r="AT148" s="404" t="s">
        <v>96</v>
      </c>
      <c r="AU148" s="404" t="s">
        <v>110</v>
      </c>
      <c r="AY148" s="369" t="s">
        <v>1132</v>
      </c>
      <c r="BE148" s="328">
        <f>IF(N148="základní",J148,0)</f>
        <v>0</v>
      </c>
      <c r="BF148" s="328">
        <f>IF(N148="snížená",J148,0)</f>
        <v>0</v>
      </c>
      <c r="BG148" s="328">
        <f>IF(N148="zákl. přenesená",J148,0)</f>
        <v>0</v>
      </c>
      <c r="BH148" s="328">
        <f>IF(N148="sníž. přenesená",J148,0)</f>
        <v>0</v>
      </c>
      <c r="BI148" s="328">
        <f>IF(N148="nulová",J148,0)</f>
        <v>0</v>
      </c>
      <c r="BJ148" s="369" t="s">
        <v>94</v>
      </c>
      <c r="BK148" s="328">
        <f>ROUND(I148*H148,2)</f>
        <v>2916</v>
      </c>
      <c r="BL148" s="369" t="s">
        <v>122</v>
      </c>
      <c r="BM148" s="404" t="s">
        <v>1274</v>
      </c>
    </row>
    <row r="149" spans="2:65" s="21" customFormat="1">
      <c r="B149" s="22"/>
      <c r="D149" s="282" t="s">
        <v>103</v>
      </c>
      <c r="F149" s="283" t="s">
        <v>1275</v>
      </c>
      <c r="L149" s="461"/>
      <c r="M149" s="477"/>
      <c r="N149" s="463"/>
      <c r="T149" s="281"/>
      <c r="AT149" s="369" t="s">
        <v>103</v>
      </c>
      <c r="AU149" s="369" t="s">
        <v>110</v>
      </c>
    </row>
    <row r="150" spans="2:65" s="21" customFormat="1" ht="16.5" customHeight="1">
      <c r="B150" s="394"/>
      <c r="C150" s="411">
        <v>15</v>
      </c>
      <c r="D150" s="411" t="s">
        <v>259</v>
      </c>
      <c r="E150" s="412" t="s">
        <v>541</v>
      </c>
      <c r="F150" s="413" t="s">
        <v>1276</v>
      </c>
      <c r="G150" s="414" t="s">
        <v>190</v>
      </c>
      <c r="H150" s="415">
        <v>7.3440000000000003</v>
      </c>
      <c r="I150" s="416">
        <v>231</v>
      </c>
      <c r="J150" s="416">
        <f>ROUND(I150*H150,2)</f>
        <v>1696.46</v>
      </c>
      <c r="K150" s="413" t="s">
        <v>1135</v>
      </c>
      <c r="L150" s="474"/>
      <c r="M150" s="475"/>
      <c r="N150" s="476">
        <f>L150*I150</f>
        <v>0</v>
      </c>
      <c r="O150" s="274"/>
      <c r="P150" s="274"/>
      <c r="Q150" s="274"/>
      <c r="R150" s="274"/>
      <c r="S150" s="274"/>
      <c r="T150" s="275"/>
      <c r="Y150" s="106"/>
      <c r="AR150" s="404" t="s">
        <v>148</v>
      </c>
      <c r="AT150" s="404" t="s">
        <v>259</v>
      </c>
      <c r="AU150" s="404" t="s">
        <v>110</v>
      </c>
      <c r="AY150" s="369" t="s">
        <v>1132</v>
      </c>
      <c r="BE150" s="328">
        <f>IF(N150="základní",J150,0)</f>
        <v>0</v>
      </c>
      <c r="BF150" s="328">
        <f>IF(N150="snížená",J150,0)</f>
        <v>0</v>
      </c>
      <c r="BG150" s="328">
        <f>IF(N150="zákl. přenesená",J150,0)</f>
        <v>0</v>
      </c>
      <c r="BH150" s="328">
        <f>IF(N150="sníž. přenesená",J150,0)</f>
        <v>0</v>
      </c>
      <c r="BI150" s="328">
        <f>IF(N150="nulová",J150,0)</f>
        <v>0</v>
      </c>
      <c r="BJ150" s="369" t="s">
        <v>94</v>
      </c>
      <c r="BK150" s="328">
        <f>ROUND(I150*H150,2)</f>
        <v>1696.46</v>
      </c>
      <c r="BL150" s="369" t="s">
        <v>122</v>
      </c>
      <c r="BM150" s="404" t="s">
        <v>1277</v>
      </c>
    </row>
    <row r="151" spans="2:65" s="106" customFormat="1">
      <c r="B151" s="107"/>
      <c r="D151" s="278" t="s">
        <v>107</v>
      </c>
      <c r="F151" s="292" t="s">
        <v>1278</v>
      </c>
      <c r="H151" s="293">
        <v>7.3440000000000003</v>
      </c>
      <c r="L151" s="464"/>
      <c r="M151" s="512"/>
      <c r="N151" s="466"/>
      <c r="T151" s="297"/>
      <c r="Y151" s="21"/>
      <c r="AT151" s="291" t="s">
        <v>107</v>
      </c>
      <c r="AU151" s="291" t="s">
        <v>110</v>
      </c>
      <c r="AV151" s="106" t="s">
        <v>110</v>
      </c>
      <c r="AW151" s="106" t="s">
        <v>1117</v>
      </c>
      <c r="AX151" s="106" t="s">
        <v>94</v>
      </c>
      <c r="AY151" s="291" t="s">
        <v>1132</v>
      </c>
    </row>
    <row r="152" spans="2:65" s="21" customFormat="1" ht="24">
      <c r="B152" s="394"/>
      <c r="C152" s="411">
        <v>16</v>
      </c>
      <c r="D152" s="411" t="s">
        <v>259</v>
      </c>
      <c r="E152" s="412" t="s">
        <v>589</v>
      </c>
      <c r="F152" s="413" t="s">
        <v>1279</v>
      </c>
      <c r="G152" s="414" t="s">
        <v>190</v>
      </c>
      <c r="H152" s="415">
        <v>7.2</v>
      </c>
      <c r="I152" s="416">
        <v>81.900000000000006</v>
      </c>
      <c r="J152" s="416">
        <f>ROUND(I152*H152,2)</f>
        <v>589.67999999999995</v>
      </c>
      <c r="K152" s="413" t="s">
        <v>1135</v>
      </c>
      <c r="L152" s="474"/>
      <c r="M152" s="475"/>
      <c r="N152" s="476">
        <f>L152*I152</f>
        <v>0</v>
      </c>
      <c r="O152" s="274"/>
      <c r="P152" s="274"/>
      <c r="Q152" s="274"/>
      <c r="R152" s="274"/>
      <c r="S152" s="274"/>
      <c r="T152" s="275"/>
      <c r="AR152" s="404" t="s">
        <v>148</v>
      </c>
      <c r="AT152" s="404" t="s">
        <v>259</v>
      </c>
      <c r="AU152" s="404" t="s">
        <v>110</v>
      </c>
      <c r="AY152" s="369" t="s">
        <v>1132</v>
      </c>
      <c r="BE152" s="328">
        <f>IF(N152="základní",J152,0)</f>
        <v>0</v>
      </c>
      <c r="BF152" s="328">
        <f>IF(N152="snížená",J152,0)</f>
        <v>0</v>
      </c>
      <c r="BG152" s="328">
        <f>IF(N152="zákl. přenesená",J152,0)</f>
        <v>0</v>
      </c>
      <c r="BH152" s="328">
        <f>IF(N152="sníž. přenesená",J152,0)</f>
        <v>0</v>
      </c>
      <c r="BI152" s="328">
        <f>IF(N152="nulová",J152,0)</f>
        <v>0</v>
      </c>
      <c r="BJ152" s="369" t="s">
        <v>94</v>
      </c>
      <c r="BK152" s="328">
        <f>ROUND(I152*H152,2)</f>
        <v>589.67999999999995</v>
      </c>
      <c r="BL152" s="369" t="s">
        <v>122</v>
      </c>
      <c r="BM152" s="404" t="s">
        <v>1280</v>
      </c>
    </row>
    <row r="153" spans="2:65" s="21" customFormat="1" ht="24" customHeight="1">
      <c r="B153" s="394"/>
      <c r="C153" s="395">
        <v>17</v>
      </c>
      <c r="D153" s="395" t="s">
        <v>96</v>
      </c>
      <c r="E153" s="396" t="s">
        <v>583</v>
      </c>
      <c r="F153" s="397" t="s">
        <v>584</v>
      </c>
      <c r="G153" s="398" t="s">
        <v>190</v>
      </c>
      <c r="H153" s="399">
        <v>1</v>
      </c>
      <c r="I153" s="400">
        <v>215</v>
      </c>
      <c r="J153" s="400">
        <v>208</v>
      </c>
      <c r="K153" s="397" t="s">
        <v>1135</v>
      </c>
      <c r="L153" s="474"/>
      <c r="M153" s="475"/>
      <c r="N153" s="476">
        <f>L153*I153</f>
        <v>0</v>
      </c>
      <c r="O153" s="274"/>
      <c r="P153" s="274"/>
      <c r="Q153" s="274"/>
      <c r="R153" s="274"/>
      <c r="S153" s="274"/>
      <c r="T153" s="275"/>
      <c r="AR153" s="404" t="s">
        <v>122</v>
      </c>
      <c r="AT153" s="404" t="s">
        <v>96</v>
      </c>
      <c r="AU153" s="404" t="s">
        <v>110</v>
      </c>
      <c r="AY153" s="369" t="s">
        <v>1132</v>
      </c>
      <c r="BE153" s="328">
        <f>IF(N153="základní",J153,0)</f>
        <v>0</v>
      </c>
      <c r="BF153" s="328">
        <f>IF(N153="snížená",J153,0)</f>
        <v>0</v>
      </c>
      <c r="BG153" s="328">
        <f>IF(N153="zákl. přenesená",J153,0)</f>
        <v>0</v>
      </c>
      <c r="BH153" s="328">
        <f>IF(N153="sníž. přenesená",J153,0)</f>
        <v>0</v>
      </c>
      <c r="BI153" s="328">
        <f>IF(N153="nulová",J153,0)</f>
        <v>0</v>
      </c>
      <c r="BJ153" s="369" t="s">
        <v>94</v>
      </c>
      <c r="BK153" s="328">
        <f>ROUND(I153*H153,2)</f>
        <v>215</v>
      </c>
      <c r="BL153" s="369" t="s">
        <v>122</v>
      </c>
      <c r="BM153" s="404" t="s">
        <v>1281</v>
      </c>
    </row>
    <row r="154" spans="2:65" s="21" customFormat="1">
      <c r="B154" s="22"/>
      <c r="D154" s="282" t="s">
        <v>103</v>
      </c>
      <c r="F154" s="283" t="s">
        <v>1282</v>
      </c>
      <c r="L154" s="461"/>
      <c r="M154" s="513"/>
      <c r="N154" s="514"/>
      <c r="O154" s="342"/>
      <c r="P154" s="342"/>
      <c r="Q154" s="342"/>
      <c r="R154" s="342"/>
      <c r="S154" s="342"/>
      <c r="T154" s="343"/>
      <c r="AT154" s="369" t="s">
        <v>103</v>
      </c>
      <c r="AU154" s="369" t="s">
        <v>110</v>
      </c>
    </row>
    <row r="155" spans="2:65" s="21" customFormat="1" ht="6.75" customHeight="1">
      <c r="B155" s="41"/>
      <c r="C155" s="42"/>
      <c r="D155" s="42"/>
      <c r="E155" s="42"/>
      <c r="F155" s="42"/>
      <c r="G155" s="42"/>
      <c r="H155" s="42"/>
      <c r="I155" s="42"/>
      <c r="J155" s="42"/>
      <c r="K155" s="42"/>
      <c r="L155" s="461"/>
      <c r="M155" s="462"/>
      <c r="N155" s="463"/>
    </row>
  </sheetData>
  <mergeCells count="9">
    <mergeCell ref="E87:H87"/>
    <mergeCell ref="E110:H110"/>
    <mergeCell ref="E112:H112"/>
    <mergeCell ref="L118:N118"/>
    <mergeCell ref="E7:H7"/>
    <mergeCell ref="E9:H9"/>
    <mergeCell ref="E18:H18"/>
    <mergeCell ref="E27:H27"/>
    <mergeCell ref="E85:H85"/>
  </mergeCells>
  <hyperlinks>
    <hyperlink ref="F124" r:id="rId1" xr:uid="{00000000-0004-0000-0800-000000000000}"/>
    <hyperlink ref="F126" r:id="rId2" xr:uid="{00000000-0004-0000-0800-000001000000}"/>
    <hyperlink ref="F128" r:id="rId3" xr:uid="{00000000-0004-0000-0800-000002000000}"/>
    <hyperlink ref="F130" r:id="rId4" xr:uid="{00000000-0004-0000-0800-000003000000}"/>
    <hyperlink ref="F132" r:id="rId5" xr:uid="{00000000-0004-0000-0800-000004000000}"/>
    <hyperlink ref="F135" r:id="rId6" xr:uid="{00000000-0004-0000-0800-000005000000}"/>
    <hyperlink ref="F137" r:id="rId7" xr:uid="{00000000-0004-0000-0800-000006000000}"/>
    <hyperlink ref="F139" r:id="rId8" xr:uid="{00000000-0004-0000-0800-000007000000}"/>
    <hyperlink ref="F143" r:id="rId9" xr:uid="{00000000-0004-0000-0800-000008000000}"/>
    <hyperlink ref="F149" r:id="rId10" xr:uid="{00000000-0004-0000-0800-000009000000}"/>
    <hyperlink ref="F154" r:id="rId11" xr:uid="{00000000-0004-0000-0800-00000A000000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Rekapitulace</vt:lpstr>
      <vt:lpstr>Nádražní způsobilé</vt:lpstr>
      <vt:lpstr>Nádražní nezpůsobilé</vt:lpstr>
      <vt:lpstr>dlouhá Způsobilé</vt:lpstr>
      <vt:lpstr>Dlouhá nezpůsobilé</vt:lpstr>
      <vt:lpstr>vp překop</vt:lpstr>
      <vt:lpstr>pš propojení šachet</vt:lpstr>
      <vt:lpstr>ž žlaby </vt:lpstr>
      <vt:lpstr>prodloužení chodníku</vt:lpstr>
      <vt:lpstr>'prodloužení chodníku'!Oblast_tisku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jan.janka@email.cz</dc:creator>
  <dc:description/>
  <cp:lastModifiedBy>Starosta Liteň</cp:lastModifiedBy>
  <cp:revision>3</cp:revision>
  <cp:lastPrinted>2025-07-01T14:07:46Z</cp:lastPrinted>
  <dcterms:created xsi:type="dcterms:W3CDTF">2025-03-02T14:08:05Z</dcterms:created>
  <dcterms:modified xsi:type="dcterms:W3CDTF">2025-09-24T09:27:37Z</dcterms:modified>
  <dc:language>cs-CZ</dc:language>
</cp:coreProperties>
</file>